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mc:AlternateContent xmlns:mc="http://schemas.openxmlformats.org/markup-compatibility/2006">
    <mc:Choice Requires="x15">
      <x15ac:absPath xmlns:x15ac="http://schemas.microsoft.com/office/spreadsheetml/2010/11/ac" url="C:\Users\Milena Hereda\Desktop\PAD 9668-2019 Contratação de Serviço de Telefonia\Edital\"/>
    </mc:Choice>
  </mc:AlternateContent>
  <xr:revisionPtr revIDLastSave="0" documentId="8_{EB7DF9CD-DBC3-49B5-A649-6D8E44EEA65C}" xr6:coauthVersionLast="45" xr6:coauthVersionMax="45" xr10:uidLastSave="{00000000-0000-0000-0000-000000000000}"/>
  <bookViews>
    <workbookView xWindow="-120" yWindow="-120" windowWidth="20730" windowHeight="11160" tabRatio="661" activeTab="5" xr2:uid="{00000000-000D-0000-FFFF-FFFF00000000}"/>
  </bookViews>
  <sheets>
    <sheet name="Item1" sheetId="2" r:id="rId1"/>
    <sheet name="Item2" sheetId="4" r:id="rId2"/>
    <sheet name="Item3" sheetId="5" r:id="rId3"/>
    <sheet name="Item4" sheetId="6" r:id="rId4"/>
    <sheet name="Item5" sheetId="7" r:id="rId5"/>
    <sheet name="TOTAL" sheetId="3" r:id="rId6"/>
  </sheets>
  <definedNames>
    <definedName name="_xlnm.Print_Area" localSheetId="0">Item1!$A$1:$I$32</definedName>
    <definedName name="_xlnm.Print_Area" localSheetId="1">Item2!$A$1:$I$32</definedName>
    <definedName name="_xlnm.Print_Area" localSheetId="2">Item3!$A$1:$I$32</definedName>
    <definedName name="_xlnm.Print_Area" localSheetId="3">Item4!$A$1:$I$32</definedName>
    <definedName name="_xlnm.Print_Area" localSheetId="4">Item5!$A$1:$I$32</definedName>
    <definedName name="_xlnm.Print_Area" localSheetId="5">TOTAL!$A$1:$F$24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3" i="3" l="1"/>
  <c r="B22" i="3" s="1"/>
  <c r="E21" i="3"/>
  <c r="B20" i="3" s="1"/>
  <c r="E19" i="3"/>
  <c r="B18" i="3" s="1"/>
  <c r="E17" i="3"/>
  <c r="B16" i="3" s="1"/>
  <c r="E15" i="3"/>
  <c r="B14" i="3" s="1"/>
  <c r="B23" i="3"/>
  <c r="B21" i="3"/>
  <c r="B19" i="3"/>
  <c r="B17" i="3"/>
  <c r="B15" i="3"/>
  <c r="D23" i="3"/>
  <c r="D21" i="3"/>
  <c r="D19" i="3"/>
  <c r="D17" i="3"/>
  <c r="D15" i="3"/>
  <c r="C23" i="3"/>
  <c r="C21" i="3"/>
  <c r="C19" i="3"/>
  <c r="C17" i="3"/>
  <c r="C15" i="3"/>
  <c r="F15" i="3" l="1"/>
  <c r="F19" i="3"/>
  <c r="F23" i="3"/>
  <c r="F17" i="3"/>
  <c r="F21" i="3"/>
  <c r="D4" i="3"/>
  <c r="C4" i="3"/>
  <c r="B4" i="3"/>
  <c r="H23" i="7"/>
  <c r="B20" i="7" s="1"/>
  <c r="C20" i="7" s="1"/>
  <c r="F20" i="7"/>
  <c r="D20" i="7"/>
  <c r="I17" i="7"/>
  <c r="I16" i="7"/>
  <c r="I15" i="7"/>
  <c r="I14" i="7"/>
  <c r="I13" i="7"/>
  <c r="I12" i="7"/>
  <c r="I11" i="7"/>
  <c r="I10" i="7"/>
  <c r="I9" i="7"/>
  <c r="I8" i="7"/>
  <c r="I7" i="7"/>
  <c r="H23" i="6"/>
  <c r="B20" i="6" s="1"/>
  <c r="F20" i="6"/>
  <c r="D20" i="6"/>
  <c r="I17" i="6"/>
  <c r="I16" i="6"/>
  <c r="I15" i="6"/>
  <c r="I14" i="6"/>
  <c r="I13" i="6"/>
  <c r="I12" i="6"/>
  <c r="I11" i="6"/>
  <c r="I10" i="6"/>
  <c r="I9" i="6"/>
  <c r="I8" i="6"/>
  <c r="I7" i="6"/>
  <c r="H23" i="5"/>
  <c r="B20" i="5" s="1"/>
  <c r="F20" i="5"/>
  <c r="D20" i="5"/>
  <c r="I17" i="5"/>
  <c r="I16" i="5"/>
  <c r="I15" i="5"/>
  <c r="I14" i="5"/>
  <c r="I13" i="5"/>
  <c r="I12" i="5"/>
  <c r="I11" i="5"/>
  <c r="I10" i="5"/>
  <c r="I9" i="5"/>
  <c r="I8" i="5"/>
  <c r="I7" i="5"/>
  <c r="H23" i="4"/>
  <c r="F20" i="4"/>
  <c r="D20" i="4"/>
  <c r="I17" i="4"/>
  <c r="I16" i="4"/>
  <c r="I15" i="4"/>
  <c r="I14" i="4"/>
  <c r="I13" i="4"/>
  <c r="I12" i="4"/>
  <c r="I11" i="4"/>
  <c r="I10" i="4"/>
  <c r="I9" i="4"/>
  <c r="I8" i="4"/>
  <c r="I7" i="4"/>
  <c r="H23" i="2"/>
  <c r="B20" i="2" s="1"/>
  <c r="C20" i="2" s="1"/>
  <c r="B5" i="3"/>
  <c r="D5" i="3"/>
  <c r="D6" i="3"/>
  <c r="D7" i="3"/>
  <c r="C7" i="3"/>
  <c r="C6" i="3"/>
  <c r="C5" i="3"/>
  <c r="B7" i="3"/>
  <c r="B6" i="3"/>
  <c r="D3" i="3"/>
  <c r="C3" i="3"/>
  <c r="B3" i="3"/>
  <c r="F20" i="2"/>
  <c r="D20" i="2"/>
  <c r="I12" i="2"/>
  <c r="I13" i="2"/>
  <c r="I14" i="2"/>
  <c r="I15" i="2"/>
  <c r="I16" i="2"/>
  <c r="I17" i="2"/>
  <c r="I10" i="2"/>
  <c r="I9" i="2"/>
  <c r="I8" i="2"/>
  <c r="I11" i="2"/>
  <c r="I7" i="2"/>
  <c r="I6" i="2"/>
  <c r="I4" i="7" l="1"/>
  <c r="I6" i="7"/>
  <c r="C20" i="6"/>
  <c r="I6" i="6" s="1"/>
  <c r="F24" i="3"/>
  <c r="I3" i="2"/>
  <c r="I5" i="2"/>
  <c r="I4" i="2"/>
  <c r="I4" i="6"/>
  <c r="E20" i="6" s="1"/>
  <c r="I5" i="6"/>
  <c r="I5" i="7"/>
  <c r="I3" i="7"/>
  <c r="B20" i="4"/>
  <c r="C20" i="4" s="1"/>
  <c r="I6" i="4" s="1"/>
  <c r="C20" i="5"/>
  <c r="I6" i="5" s="1"/>
  <c r="E20" i="7"/>
  <c r="D22" i="7" s="1"/>
  <c r="D22" i="6" l="1"/>
  <c r="E6" i="3" s="1"/>
  <c r="F6" i="3" s="1"/>
  <c r="I3" i="6"/>
  <c r="E20" i="2"/>
  <c r="D22" i="2" s="1"/>
  <c r="E3" i="3" s="1"/>
  <c r="F3" i="3" s="1"/>
  <c r="E7" i="3"/>
  <c r="F7" i="3" s="1"/>
  <c r="G7" i="3" s="1"/>
  <c r="D23" i="7"/>
  <c r="D23" i="6"/>
  <c r="I3" i="4"/>
  <c r="I4" i="4"/>
  <c r="I5" i="4"/>
  <c r="I4" i="5"/>
  <c r="E20" i="5" s="1"/>
  <c r="D22" i="5" s="1"/>
  <c r="I5" i="5"/>
  <c r="I3" i="5"/>
  <c r="D23" i="2" l="1"/>
  <c r="D23" i="5"/>
  <c r="E5" i="3"/>
  <c r="F5" i="3" s="1"/>
  <c r="E20" i="4"/>
  <c r="D22" i="4" s="1"/>
  <c r="E4" i="3" l="1"/>
  <c r="F4" i="3" s="1"/>
  <c r="D23" i="4"/>
  <c r="F8" i="3" l="1"/>
</calcChain>
</file>

<file path=xl/sharedStrings.xml><?xml version="1.0" encoding="utf-8"?>
<sst xmlns="http://schemas.openxmlformats.org/spreadsheetml/2006/main" count="151" uniqueCount="45">
  <si>
    <t>ITEM 1</t>
  </si>
  <si>
    <t>MATERIAL</t>
  </si>
  <si>
    <t>UNIDADE</t>
  </si>
  <si>
    <t>QUANT.</t>
  </si>
  <si>
    <t>FONTE DE PESQUISA</t>
  </si>
  <si>
    <t>PREÇOS</t>
  </si>
  <si>
    <t>DESVIO</t>
  </si>
  <si>
    <t>COEF.</t>
  </si>
  <si>
    <t>MÉDIA</t>
  </si>
  <si>
    <t>MEDIANA</t>
  </si>
  <si>
    <t>unidade</t>
  </si>
  <si>
    <t>VALOR TOTAL</t>
  </si>
  <si>
    <t>ITEM 2</t>
  </si>
  <si>
    <t>ITEM 3</t>
  </si>
  <si>
    <t>ITEM 4</t>
  </si>
  <si>
    <t>ITEM 5</t>
  </si>
  <si>
    <t>DESCARTE</t>
  </si>
  <si>
    <t>MÉDIA APÓS DESCARTE</t>
  </si>
  <si>
    <t>ESTIMATIVA DO ITEM</t>
  </si>
  <si>
    <t>Valor Unitário</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</si>
  <si>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</si>
  <si>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</si>
  <si>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DESVIO: desvio padrão dos preços pesquisados, calculados por meio da função DESVPAD do editor de planilhas.</t>
  </si>
  <si>
    <t>COEF.: relação entre o DESVIO e a MÉDIA, expresso em valor percentual.</t>
  </si>
  <si>
    <t>MÉDIA: média aritmética dos preços pesquisados.</t>
  </si>
  <si>
    <t>MEDIANA: valor estatístico que separa a metade maior da metade menor da amostra, calculado pela função MED do editor de planilhas.</t>
  </si>
  <si>
    <t>VALOR UNITÁRIO</t>
  </si>
  <si>
    <t>VALOR UNITÁRIO: quando COEF. for menor ou igual a 25%, o valor unitário estimado será a MÉDIA dos preços pesquisados; quando COEF. for maior que 25%, o valor unitário será o menor valor dentre a MÉDIA APÓS DESCARTE e a MEDIANA.</t>
  </si>
  <si>
    <t>RESULTADO DA ESTIMATIVA</t>
  </si>
  <si>
    <t>Item</t>
  </si>
  <si>
    <t>Descrição</t>
  </si>
  <si>
    <t>Unidade de Fornecimento</t>
  </si>
  <si>
    <t>Quantidade</t>
  </si>
  <si>
    <t>Valor Total</t>
  </si>
  <si>
    <t>VALOR TOTAL ESTIMADO</t>
  </si>
  <si>
    <t>Quantidade de preços coletados =</t>
  </si>
  <si>
    <t>MENORES PREÇOS OFERTADOS</t>
  </si>
  <si>
    <t>Fornec.</t>
  </si>
  <si>
    <t>VALOR TOTAL - MENORES PREÇOS OFERTADOS</t>
  </si>
  <si>
    <t xml:space="preserve">Serviço Telefônico Fixo Comutado (STFC), na modalidade LOCAL fixo-fixo e fixo-móvel (VC1) para o Edifício-Sede e anexos, através de entroncamentos digitais E1, englobando infraestrutura (interconexão de troncos) e tráfego telefônico local
</t>
  </si>
  <si>
    <t>TELEMAR NORTE LESTE S/A</t>
  </si>
  <si>
    <t>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 Edifício-Sede, anexos e Centro de Apoio Técnico (Capital), Fóruns Eleitorais e Cartórios Eleitorais, bem como em quaisquer endereços onde funcionem unidades do TRE-BA nos municípios de Salvador, Alagoinhas, Camaçari, Feira de Santana, Lauro de Freitas e Simões Filho, nos termos do Anexo B</t>
  </si>
  <si>
    <t>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nos Fóruns Eleitorais e Cartórios Eleitorais do interior, bem como em quaisquer endereços onde funcionem unidades do TRE-BA no estado da Bahia, nos municípios não contemplados no Item 2, nos termos do Anexo B</t>
  </si>
  <si>
    <t>Serviço Telefônico Fixo Comutado (STFC), na modalidade Longa Distância Nacional (LDN), contemplando o tráfego de todas as linhas fixas do TRE-BA, analógicas ou de entroncamento E1, permanentes ou eventuais, nos termos do anexo C</t>
  </si>
  <si>
    <t>Implementação do serviço de Discagem Direta Gratuita (0800) pelo período de 12 (doze) meses, com possibilidade de ativação eventual, temporária ou definitiva durante períodos eleitorais ou em qualquer outro período mediante solicitação prévia do Tribunal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</si>
</sst>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R$&quot;\ #,##0.00;\-&quot;R$&quot;\ #,##0.00"/>
    <numFmt numFmtId="165" formatCode="_-&quot;R$&quot;\ * #,##0.00_-;\-&quot;R$&quot;\ * #,##0.00_-;_-&quot;R$&quot;\ * &quot;-&quot;??_-;_-@_-"/>
    <numFmt numFmtId="166" formatCode="[$R$-416]\ #,##0.00;[Red]\-[$R$-416]\ #,##0.00"/>
  </numFmts>
  <fonts count="19" x14ac:knownFonts="1">
    <font>
      <sz val="10"/>
      <name val="Arial"/>
      <family val="2"/>
    </font>
    <font>
      <sz val="10"/>
      <name val="Arial"/>
    </font>
    <font>
      <sz val="10"/>
      <color indexed="9"/>
      <name val="Mangal"/>
      <family val="2"/>
    </font>
    <font>
      <sz val="10"/>
      <color indexed="8"/>
      <name val="Mangal"/>
      <family val="2"/>
    </font>
    <font>
      <sz val="10"/>
      <color indexed="10"/>
      <name val="Mangal"/>
      <family val="2"/>
    </font>
    <font>
      <sz val="10"/>
      <color indexed="23"/>
      <name val="Mangal"/>
      <family val="2"/>
    </font>
    <font>
      <sz val="10"/>
      <color indexed="17"/>
      <name val="Mangal"/>
      <family val="2"/>
    </font>
    <font>
      <sz val="10"/>
      <color indexed="19"/>
      <name val="Mangal"/>
      <family val="2"/>
    </font>
    <font>
      <sz val="10"/>
      <color indexed="63"/>
      <name val="Mangal"/>
      <family val="2"/>
    </font>
    <font>
      <u/>
      <sz val="10"/>
      <name val="Mangal"/>
      <family val="2"/>
    </font>
    <font>
      <sz val="10"/>
      <name val="Mangal"/>
      <family val="2"/>
    </font>
    <font>
      <sz val="10"/>
      <name val="Calibri"/>
      <family val="2"/>
      <scheme val="minor"/>
    </font>
    <font>
      <b/>
      <sz val="10"/>
      <name val="Calibri"/>
      <family val="2"/>
      <scheme val="minor"/>
    </font>
    <font>
      <b/>
      <sz val="9"/>
      <name val="Calibri"/>
      <family val="2"/>
      <scheme val="minor"/>
    </font>
    <font>
      <b/>
      <sz val="10"/>
      <color indexed="8"/>
      <name val="Calibri"/>
      <family val="2"/>
      <scheme val="minor"/>
    </font>
    <font>
      <sz val="10"/>
      <color indexed="8"/>
      <name val="Calibri"/>
      <family val="2"/>
      <scheme val="minor"/>
    </font>
    <font>
      <b/>
      <sz val="12"/>
      <name val="Calibri"/>
      <family val="2"/>
      <scheme val="minor"/>
    </font>
    <font>
      <b/>
      <sz val="16"/>
      <name val="Calibri"/>
      <family val="2"/>
      <scheme val="minor"/>
    </font>
    <font>
      <b/>
      <sz val="13"/>
      <name val="Calibri"/>
      <family val="2"/>
      <scheme val="minor"/>
    </font>
  </fonts>
  <fills count="10">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0"/>
        <bgColor indexed="16"/>
      </patternFill>
    </fill>
    <fill>
      <patternFill patternType="solid">
        <fgColor indexed="42"/>
        <bgColor indexed="27"/>
      </patternFill>
    </fill>
    <fill>
      <patternFill patternType="solid">
        <fgColor indexed="26"/>
        <bgColor indexed="9"/>
      </patternFill>
    </fill>
    <fill>
      <patternFill patternType="solid">
        <fgColor theme="0" tint="-0.14999847407452621"/>
        <bgColor indexed="64"/>
      </patternFill>
    </fill>
  </fills>
  <borders count="27">
    <border>
      <left/>
      <right/>
      <top/>
      <bottom/>
      <diagonal/>
    </border>
    <border>
      <left style="thin">
        <color indexed="23"/>
      </left>
      <right style="thin">
        <color indexed="23"/>
      </right>
      <top style="thin">
        <color indexed="23"/>
      </top>
      <bottom style="thin">
        <color indexed="23"/>
      </bottom>
      <diagonal/>
    </border>
    <border>
      <left style="hair">
        <color indexed="8"/>
      </left>
      <right/>
      <top style="hair">
        <color indexed="8"/>
      </top>
      <bottom style="hair">
        <color indexed="8"/>
      </bottom>
      <diagonal/>
    </border>
    <border>
      <left style="hair">
        <color indexed="8"/>
      </left>
      <right style="hair">
        <color indexed="8"/>
      </right>
      <top style="hair">
        <color indexed="8"/>
      </top>
      <bottom style="hair">
        <color indexed="8"/>
      </bottom>
      <diagonal/>
    </border>
    <border>
      <left/>
      <right/>
      <top style="hair">
        <color indexed="8"/>
      </top>
      <bottom style="hair">
        <color indexed="8"/>
      </bottom>
      <diagonal/>
    </border>
    <border>
      <left/>
      <right/>
      <top style="hair">
        <color indexed="8"/>
      </top>
      <bottom/>
      <diagonal/>
    </border>
    <border>
      <left/>
      <right style="hair">
        <color indexed="8"/>
      </right>
      <top/>
      <bottom/>
      <diagonal/>
    </border>
    <border>
      <left style="hair">
        <color indexed="8"/>
      </left>
      <right/>
      <top/>
      <bottom/>
      <diagonal/>
    </border>
    <border>
      <left style="hair">
        <color indexed="8"/>
      </left>
      <right style="hair">
        <color indexed="8"/>
      </right>
      <top style="hair">
        <color indexed="8"/>
      </top>
      <bottom/>
      <diagonal/>
    </border>
    <border>
      <left style="hair">
        <color indexed="64"/>
      </left>
      <right style="hair">
        <color indexed="64"/>
      </right>
      <top style="hair">
        <color indexed="64"/>
      </top>
      <bottom style="hair">
        <color indexed="64"/>
      </bottom>
      <diagonal/>
    </border>
    <border>
      <left/>
      <right style="hair">
        <color indexed="8"/>
      </right>
      <top style="hair">
        <color indexed="8"/>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top/>
      <bottom style="hair">
        <color indexed="8"/>
      </bottom>
      <diagonal/>
    </border>
    <border>
      <left/>
      <right/>
      <top/>
      <bottom style="hair">
        <color indexed="8"/>
      </bottom>
      <diagonal/>
    </border>
    <border>
      <left/>
      <right style="hair">
        <color indexed="8"/>
      </right>
      <top/>
      <bottom style="hair">
        <color indexed="8"/>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s>
  <cellStyleXfs count="21">
    <xf numFmtId="0" fontId="0" fillId="0" borderId="0"/>
    <xf numFmtId="0" fontId="2" fillId="2" borderId="0" applyNumberFormat="0" applyBorder="0" applyAlignment="0" applyProtection="0"/>
    <xf numFmtId="0" fontId="2" fillId="3" borderId="0" applyNumberFormat="0" applyBorder="0" applyAlignment="0" applyProtection="0"/>
    <xf numFmtId="0" fontId="3" fillId="4" borderId="0" applyNumberFormat="0" applyBorder="0" applyAlignment="0" applyProtection="0"/>
    <xf numFmtId="0" fontId="3" fillId="0" borderId="0" applyNumberFormat="0" applyFill="0" applyBorder="0" applyAlignment="0" applyProtection="0"/>
    <xf numFmtId="0" fontId="4" fillId="5" borderId="0" applyNumberFormat="0" applyBorder="0" applyAlignment="0" applyProtection="0"/>
    <xf numFmtId="0" fontId="2" fillId="6" borderId="0" applyNumberFormat="0" applyBorder="0" applyAlignment="0" applyProtection="0"/>
    <xf numFmtId="0" fontId="5" fillId="0" borderId="0" applyNumberFormat="0" applyFill="0" applyBorder="0" applyAlignment="0" applyProtection="0"/>
    <xf numFmtId="0" fontId="6" fillId="7" borderId="0" applyNumberFormat="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5" fontId="1" fillId="0" borderId="0" applyFill="0" applyBorder="0" applyAlignment="0" applyProtection="0"/>
    <xf numFmtId="0" fontId="7" fillId="8" borderId="0" applyNumberFormat="0" applyBorder="0" applyAlignment="0" applyProtection="0"/>
    <xf numFmtId="0" fontId="8" fillId="8" borderId="1" applyNumberFormat="0" applyAlignment="0" applyProtection="0"/>
    <xf numFmtId="0" fontId="9" fillId="0" borderId="0" applyNumberFormat="0" applyFill="0" applyBorder="0" applyAlignment="0" applyProtection="0"/>
    <xf numFmtId="166" fontId="9" fillId="0" borderId="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Protection="0">
      <alignment horizontal="center" textRotation="90"/>
    </xf>
    <xf numFmtId="0" fontId="4" fillId="0" borderId="0" applyNumberFormat="0" applyFill="0" applyBorder="0" applyAlignment="0" applyProtection="0"/>
  </cellStyleXfs>
  <cellXfs count="78">
    <xf numFmtId="0" fontId="0" fillId="0" borderId="0" xfId="0"/>
    <xf numFmtId="0" fontId="11" fillId="0" borderId="0" xfId="0" applyFont="1"/>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3" fillId="0" borderId="3" xfId="0" applyFont="1" applyBorder="1"/>
    <xf numFmtId="166" fontId="14" fillId="0" borderId="3" xfId="0" applyNumberFormat="1" applyFont="1" applyBorder="1" applyAlignment="1">
      <alignment horizontal="center"/>
    </xf>
    <xf numFmtId="0" fontId="15" fillId="0" borderId="4" xfId="0" applyFont="1" applyBorder="1" applyAlignment="1">
      <alignment horizontal="left" vertical="center" wrapText="1"/>
    </xf>
    <xf numFmtId="0" fontId="15" fillId="0" borderId="4" xfId="0" applyFont="1" applyBorder="1" applyAlignment="1">
      <alignment horizontal="center" vertical="center" wrapText="1"/>
    </xf>
    <xf numFmtId="0" fontId="13" fillId="0" borderId="5" xfId="0" applyFont="1" applyBorder="1"/>
    <xf numFmtId="166" fontId="14" fillId="0" borderId="5" xfId="0" applyNumberFormat="1" applyFont="1" applyBorder="1" applyAlignment="1">
      <alignment horizontal="center"/>
    </xf>
    <xf numFmtId="0" fontId="12" fillId="0" borderId="6" xfId="0" applyFont="1" applyBorder="1" applyAlignment="1">
      <alignment horizontal="center" vertical="center"/>
    </xf>
    <xf numFmtId="0" fontId="12" fillId="0" borderId="3" xfId="0" applyFont="1" applyFill="1" applyBorder="1" applyAlignment="1">
      <alignment horizontal="center" vertical="center"/>
    </xf>
    <xf numFmtId="0" fontId="14" fillId="0" borderId="3" xfId="0" applyFont="1" applyFill="1" applyBorder="1" applyAlignment="1">
      <alignment horizontal="center" vertical="center"/>
    </xf>
    <xf numFmtId="0" fontId="14" fillId="0" borderId="3" xfId="0" applyFont="1" applyFill="1" applyBorder="1" applyAlignment="1">
      <alignment horizontal="center" vertical="center" wrapText="1"/>
    </xf>
    <xf numFmtId="0" fontId="13" fillId="0" borderId="7" xfId="0" applyFont="1" applyBorder="1"/>
    <xf numFmtId="166" fontId="14" fillId="0" borderId="0" xfId="0" applyNumberFormat="1" applyFont="1" applyBorder="1" applyAlignment="1">
      <alignment horizontal="center"/>
    </xf>
    <xf numFmtId="0" fontId="12" fillId="0" borderId="6" xfId="0" applyFont="1" applyBorder="1" applyAlignment="1"/>
    <xf numFmtId="0" fontId="11" fillId="0" borderId="8" xfId="0" applyFont="1" applyBorder="1" applyAlignment="1">
      <alignment horizontal="center"/>
    </xf>
    <xf numFmtId="10" fontId="11" fillId="0" borderId="8" xfId="0" applyNumberFormat="1" applyFont="1" applyFill="1" applyBorder="1" applyAlignment="1">
      <alignment horizontal="center"/>
    </xf>
    <xf numFmtId="166" fontId="15" fillId="0" borderId="8" xfId="0" applyNumberFormat="1" applyFont="1" applyFill="1" applyBorder="1" applyAlignment="1">
      <alignment horizontal="center"/>
    </xf>
    <xf numFmtId="166" fontId="15" fillId="0" borderId="8" xfId="0" applyNumberFormat="1" applyFont="1" applyFill="1" applyBorder="1" applyAlignment="1">
      <alignment horizontal="center" wrapText="1"/>
    </xf>
    <xf numFmtId="166" fontId="11" fillId="0" borderId="7" xfId="0" applyNumberFormat="1" applyFont="1" applyBorder="1" applyAlignment="1">
      <alignment horizontal="left"/>
    </xf>
    <xf numFmtId="166" fontId="11" fillId="0" borderId="0" xfId="0" applyNumberFormat="1" applyFont="1" applyBorder="1" applyAlignment="1">
      <alignment horizontal="left"/>
    </xf>
    <xf numFmtId="0" fontId="12" fillId="0" borderId="0" xfId="0" applyFont="1" applyBorder="1" applyAlignment="1"/>
    <xf numFmtId="166" fontId="11" fillId="0" borderId="5" xfId="0" applyNumberFormat="1" applyFont="1" applyBorder="1" applyAlignment="1">
      <alignment horizontal="left"/>
    </xf>
    <xf numFmtId="166" fontId="11" fillId="0" borderId="0" xfId="0" applyNumberFormat="1" applyFont="1" applyBorder="1" applyAlignment="1"/>
    <xf numFmtId="0" fontId="12" fillId="0" borderId="3" xfId="0" applyFont="1" applyBorder="1" applyAlignment="1">
      <alignment horizontal="center" vertical="center" wrapText="1"/>
    </xf>
    <xf numFmtId="0" fontId="12" fillId="0" borderId="5" xfId="0" applyFont="1" applyBorder="1" applyAlignment="1">
      <alignment horizontal="center" vertical="center"/>
    </xf>
    <xf numFmtId="0" fontId="12" fillId="0" borderId="0" xfId="0" applyFont="1" applyBorder="1" applyAlignment="1">
      <alignment horizontal="center"/>
    </xf>
    <xf numFmtId="0" fontId="11" fillId="0" borderId="0" xfId="0" applyFont="1" applyAlignment="1">
      <alignment wrapText="1"/>
    </xf>
    <xf numFmtId="0" fontId="11" fillId="0" borderId="9" xfId="0" applyFont="1" applyBorder="1" applyAlignment="1">
      <alignment horizontal="center" vertical="center" wrapText="1"/>
    </xf>
    <xf numFmtId="0" fontId="11" fillId="0" borderId="9" xfId="0" applyFont="1" applyBorder="1" applyAlignment="1">
      <alignment vertical="center" wrapText="1"/>
    </xf>
    <xf numFmtId="165" fontId="11" fillId="0" borderId="9" xfId="12" applyFont="1" applyBorder="1" applyAlignment="1">
      <alignment vertical="center" wrapText="1"/>
    </xf>
    <xf numFmtId="165" fontId="16" fillId="9" borderId="9" xfId="0" applyNumberFormat="1" applyFont="1" applyFill="1" applyBorder="1" applyAlignment="1">
      <alignment wrapText="1"/>
    </xf>
    <xf numFmtId="0" fontId="12" fillId="0" borderId="9" xfId="0" applyFont="1" applyBorder="1" applyAlignment="1">
      <alignment horizontal="center" vertical="center" wrapText="1"/>
    </xf>
    <xf numFmtId="164" fontId="11" fillId="0" borderId="9" xfId="12" applyNumberFormat="1" applyFont="1" applyBorder="1" applyAlignment="1">
      <alignment horizontal="center" vertical="center" wrapText="1"/>
    </xf>
    <xf numFmtId="0" fontId="11" fillId="0" borderId="0" xfId="0" applyFont="1" applyAlignment="1">
      <alignment horizontal="right"/>
    </xf>
    <xf numFmtId="0" fontId="11" fillId="0" borderId="0" xfId="0" applyFont="1" applyAlignment="1">
      <alignment horizontal="left"/>
    </xf>
    <xf numFmtId="0" fontId="12" fillId="0" borderId="9" xfId="0" applyFont="1" applyFill="1" applyBorder="1" applyAlignment="1">
      <alignment horizontal="center" vertical="center" wrapText="1"/>
    </xf>
    <xf numFmtId="0" fontId="11" fillId="0" borderId="0" xfId="0" applyFont="1" applyAlignment="1"/>
    <xf numFmtId="0" fontId="11" fillId="0" borderId="0" xfId="0" applyFont="1" applyAlignment="1">
      <alignment vertical="center"/>
    </xf>
    <xf numFmtId="0" fontId="13" fillId="0" borderId="3" xfId="0" applyFont="1" applyBorder="1" applyAlignment="1">
      <alignment wrapText="1"/>
    </xf>
    <xf numFmtId="0" fontId="11" fillId="0" borderId="16" xfId="0" applyFont="1" applyBorder="1" applyAlignment="1">
      <alignment wrapText="1"/>
    </xf>
    <xf numFmtId="0" fontId="11" fillId="0" borderId="17" xfId="0" applyFont="1" applyBorder="1" applyAlignment="1">
      <alignment wrapText="1"/>
    </xf>
    <xf numFmtId="0" fontId="11" fillId="0" borderId="18" xfId="0" applyFont="1" applyBorder="1" applyAlignment="1">
      <alignment wrapText="1"/>
    </xf>
    <xf numFmtId="0" fontId="11" fillId="0" borderId="19" xfId="0" applyFont="1" applyBorder="1"/>
    <xf numFmtId="0" fontId="11" fillId="0" borderId="20" xfId="0" applyFont="1" applyBorder="1"/>
    <xf numFmtId="0" fontId="11" fillId="0" borderId="21" xfId="0" applyFont="1" applyBorder="1"/>
    <xf numFmtId="0" fontId="11" fillId="0" borderId="22" xfId="0" applyFont="1" applyBorder="1"/>
    <xf numFmtId="0" fontId="11" fillId="0" borderId="0" xfId="0" applyFont="1" applyBorder="1"/>
    <xf numFmtId="0" fontId="11" fillId="0" borderId="23" xfId="0" applyFont="1" applyBorder="1"/>
    <xf numFmtId="0" fontId="11" fillId="0" borderId="22" xfId="0" applyFont="1" applyBorder="1" applyAlignment="1">
      <alignment wrapText="1"/>
    </xf>
    <xf numFmtId="0" fontId="11" fillId="0" borderId="0" xfId="0" applyFont="1" applyBorder="1" applyAlignment="1">
      <alignment wrapText="1"/>
    </xf>
    <xf numFmtId="0" fontId="11" fillId="0" borderId="23" xfId="0" applyFont="1" applyBorder="1" applyAlignment="1">
      <alignment wrapText="1"/>
    </xf>
    <xf numFmtId="0" fontId="12" fillId="0" borderId="2" xfId="0" applyFont="1" applyBorder="1" applyAlignment="1">
      <alignment horizontal="center" vertical="center"/>
    </xf>
    <xf numFmtId="0" fontId="12" fillId="0" borderId="4" xfId="0" applyFont="1" applyBorder="1" applyAlignment="1">
      <alignment horizontal="center" vertical="center"/>
    </xf>
    <xf numFmtId="0" fontId="12" fillId="0" borderId="10" xfId="0" applyFont="1" applyBorder="1" applyAlignment="1">
      <alignment horizontal="center" vertical="center"/>
    </xf>
    <xf numFmtId="0" fontId="11" fillId="0" borderId="11" xfId="0" applyFont="1" applyBorder="1" applyAlignment="1">
      <alignment horizontal="left" vertical="top" wrapText="1"/>
    </xf>
    <xf numFmtId="0" fontId="11" fillId="0" borderId="5" xfId="0" applyFont="1" applyBorder="1" applyAlignment="1">
      <alignment horizontal="left" vertical="top" wrapText="1"/>
    </xf>
    <xf numFmtId="0" fontId="11" fillId="0" borderId="12" xfId="0" applyFont="1" applyBorder="1" applyAlignment="1">
      <alignment horizontal="left" vertical="top" wrapText="1"/>
    </xf>
    <xf numFmtId="0" fontId="11" fillId="0" borderId="7" xfId="0" applyFont="1" applyBorder="1" applyAlignment="1">
      <alignment horizontal="left" vertical="top" wrapText="1"/>
    </xf>
    <xf numFmtId="0" fontId="11" fillId="0" borderId="0" xfId="0" applyFont="1" applyBorder="1" applyAlignment="1">
      <alignment horizontal="left" vertical="top" wrapText="1"/>
    </xf>
    <xf numFmtId="0" fontId="11" fillId="0" borderId="6" xfId="0" applyFont="1" applyBorder="1" applyAlignment="1">
      <alignment horizontal="left" vertical="top" wrapText="1"/>
    </xf>
    <xf numFmtId="0" fontId="11" fillId="0" borderId="13" xfId="0" applyFont="1" applyBorder="1" applyAlignment="1">
      <alignment horizontal="left" vertical="top" wrapText="1"/>
    </xf>
    <xf numFmtId="0" fontId="11" fillId="0" borderId="14" xfId="0" applyFont="1" applyBorder="1" applyAlignment="1">
      <alignment horizontal="left" vertical="top" wrapText="1"/>
    </xf>
    <xf numFmtId="0" fontId="11" fillId="0" borderId="15" xfId="0" applyFont="1" applyBorder="1" applyAlignment="1">
      <alignment horizontal="left" vertical="top" wrapText="1"/>
    </xf>
    <xf numFmtId="0" fontId="16" fillId="4" borderId="2" xfId="0" applyFont="1" applyFill="1" applyBorder="1" applyAlignment="1">
      <alignment horizontal="center"/>
    </xf>
    <xf numFmtId="0" fontId="16" fillId="4" borderId="4" xfId="0" applyFont="1" applyFill="1" applyBorder="1" applyAlignment="1">
      <alignment horizontal="center"/>
    </xf>
    <xf numFmtId="0" fontId="16" fillId="4" borderId="10" xfId="0" applyFont="1" applyFill="1" applyBorder="1" applyAlignment="1">
      <alignment horizontal="center"/>
    </xf>
    <xf numFmtId="0" fontId="11" fillId="0" borderId="3" xfId="0" applyFont="1" applyBorder="1" applyAlignment="1">
      <alignment horizontal="center" vertical="center" wrapText="1"/>
    </xf>
    <xf numFmtId="0" fontId="11" fillId="0" borderId="3" xfId="0" applyFont="1" applyBorder="1" applyAlignment="1">
      <alignment horizontal="center" vertical="center"/>
    </xf>
    <xf numFmtId="0" fontId="12" fillId="0" borderId="9" xfId="0" applyFont="1" applyBorder="1" applyAlignment="1">
      <alignment horizontal="center"/>
    </xf>
    <xf numFmtId="166" fontId="11" fillId="0" borderId="9" xfId="0" applyNumberFormat="1" applyFont="1" applyBorder="1" applyAlignment="1">
      <alignment horizontal="left"/>
    </xf>
    <xf numFmtId="0" fontId="16" fillId="9" borderId="9" xfId="0" applyFont="1" applyFill="1" applyBorder="1" applyAlignment="1">
      <alignment horizontal="center" wrapText="1"/>
    </xf>
    <xf numFmtId="0" fontId="17" fillId="0" borderId="0" xfId="0" applyFont="1" applyAlignment="1">
      <alignment horizontal="center" vertical="center" wrapText="1"/>
    </xf>
    <xf numFmtId="0" fontId="18" fillId="0" borderId="24" xfId="0" applyFont="1" applyBorder="1" applyAlignment="1">
      <alignment horizontal="left" vertical="center" wrapText="1"/>
    </xf>
    <xf numFmtId="0" fontId="18" fillId="0" borderId="25" xfId="0" applyFont="1" applyBorder="1" applyAlignment="1">
      <alignment horizontal="left" vertical="center" wrapText="1"/>
    </xf>
    <xf numFmtId="0" fontId="18" fillId="0" borderId="26" xfId="0" applyFont="1" applyBorder="1" applyAlignment="1">
      <alignment horizontal="left" vertical="center" wrapText="1"/>
    </xf>
  </cellXfs>
  <cellStyles count="21">
    <cellStyle name="Accent 1 1" xfId="1" xr:uid="{00000000-0005-0000-0000-000000000000}"/>
    <cellStyle name="Accent 2 1" xfId="2" xr:uid="{00000000-0005-0000-0000-000001000000}"/>
    <cellStyle name="Accent 3 1" xfId="3" xr:uid="{00000000-0005-0000-0000-000002000000}"/>
    <cellStyle name="Accent 4" xfId="4" xr:uid="{00000000-0005-0000-0000-000003000000}"/>
    <cellStyle name="Bad 1" xfId="5" xr:uid="{00000000-0005-0000-0000-000004000000}"/>
    <cellStyle name="Error 1" xfId="6" xr:uid="{00000000-0005-0000-0000-000005000000}"/>
    <cellStyle name="Footnote 1" xfId="7" xr:uid="{00000000-0005-0000-0000-000006000000}"/>
    <cellStyle name="Good 1" xfId="8" xr:uid="{00000000-0005-0000-0000-000007000000}"/>
    <cellStyle name="Heading 1 1" xfId="9" xr:uid="{00000000-0005-0000-0000-000008000000}"/>
    <cellStyle name="Heading 2 1" xfId="10" xr:uid="{00000000-0005-0000-0000-000009000000}"/>
    <cellStyle name="Heading 3" xfId="11" xr:uid="{00000000-0005-0000-0000-00000A000000}"/>
    <cellStyle name="Moeda" xfId="12" builtinId="4"/>
    <cellStyle name="Neutral 1" xfId="13" xr:uid="{00000000-0005-0000-0000-00000C000000}"/>
    <cellStyle name="Normal" xfId="0" builtinId="0"/>
    <cellStyle name="Note 1" xfId="14" xr:uid="{00000000-0005-0000-0000-00000E000000}"/>
    <cellStyle name="Resultado" xfId="15" xr:uid="{00000000-0005-0000-0000-00000F000000}"/>
    <cellStyle name="Resultado2" xfId="16" xr:uid="{00000000-0005-0000-0000-000010000000}"/>
    <cellStyle name="Status 1" xfId="17" xr:uid="{00000000-0005-0000-0000-000011000000}"/>
    <cellStyle name="Text 1" xfId="18" xr:uid="{00000000-0005-0000-0000-000012000000}"/>
    <cellStyle name="Título1" xfId="19" xr:uid="{00000000-0005-0000-0000-000013000000}"/>
    <cellStyle name="Warning 1" xfId="20" xr:uid="{00000000-0005-0000-0000-00001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C0000"/>
      <rgbColor rgb="0000FF00"/>
      <rgbColor rgb="000000FF"/>
      <rgbColor rgb="00FFFF00"/>
      <rgbColor rgb="00FF00FF"/>
      <rgbColor rgb="0000FFFF"/>
      <rgbColor rgb="00800000"/>
      <rgbColor rgb="00006600"/>
      <rgbColor rgb="00000080"/>
      <rgbColor rgb="00996600"/>
      <rgbColor rgb="00800080"/>
      <rgbColor rgb="00008080"/>
      <rgbColor rgb="00C0C0C0"/>
      <rgbColor rgb="00808080"/>
      <rgbColor rgb="009999FF"/>
      <rgbColor rgb="00993366"/>
      <rgbColor rgb="00FFFFCC"/>
      <rgbColor rgb="00CCFFFF"/>
      <rgbColor rgb="00660066"/>
      <rgbColor rgb="00FF8080"/>
      <rgbColor rgb="000066CC"/>
      <rgbColor rgb="00DDDDDD"/>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CC"/>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2"/>
  <sheetViews>
    <sheetView view="pageBreakPreview" zoomScaleNormal="100" zoomScaleSheetLayoutView="100" workbookViewId="0">
      <selection activeCell="H3" sqref="H3"/>
    </sheetView>
  </sheetViews>
  <sheetFormatPr defaultRowHeight="12.75" x14ac:dyDescent="0.2"/>
  <cols>
    <col min="1" max="1" width="11.85546875" style="1" bestFit="1" customWidth="1"/>
    <col min="2" max="3" width="9.140625" style="1" customWidth="1"/>
    <col min="4" max="4" width="12.28515625" style="1" bestFit="1" customWidth="1"/>
    <col min="5" max="5" width="10.28515625" style="1" bestFit="1" customWidth="1"/>
    <col min="6" max="6" width="12.28515625" style="1" bestFit="1" customWidth="1"/>
    <col min="7" max="7" width="39.28515625" style="1" bestFit="1" customWidth="1"/>
    <col min="8" max="8" width="12.28515625" style="1" bestFit="1" customWidth="1"/>
    <col min="9" max="9" width="10.28515625" style="1" bestFit="1" customWidth="1"/>
    <col min="10" max="16384" width="9.140625" style="1"/>
  </cols>
  <sheetData>
    <row r="1" spans="1:9" ht="15.75" x14ac:dyDescent="0.25">
      <c r="A1" s="66" t="s">
        <v>18</v>
      </c>
      <c r="B1" s="67"/>
      <c r="C1" s="67"/>
      <c r="D1" s="67"/>
      <c r="E1" s="67"/>
      <c r="F1" s="67"/>
      <c r="G1" s="67"/>
      <c r="H1" s="67"/>
      <c r="I1" s="68"/>
    </row>
    <row r="2" spans="1:9" x14ac:dyDescent="0.2">
      <c r="A2" s="54" t="s">
        <v>0</v>
      </c>
      <c r="B2" s="54" t="s">
        <v>1</v>
      </c>
      <c r="C2" s="55"/>
      <c r="D2" s="56"/>
      <c r="E2" s="2" t="s">
        <v>2</v>
      </c>
      <c r="F2" s="2" t="s">
        <v>3</v>
      </c>
      <c r="G2" s="2" t="s">
        <v>4</v>
      </c>
      <c r="H2" s="3" t="s">
        <v>5</v>
      </c>
      <c r="I2" s="26" t="s">
        <v>16</v>
      </c>
    </row>
    <row r="3" spans="1:9" x14ac:dyDescent="0.2">
      <c r="A3" s="54"/>
      <c r="B3" s="57" t="s">
        <v>39</v>
      </c>
      <c r="C3" s="58"/>
      <c r="D3" s="59"/>
      <c r="E3" s="69" t="s">
        <v>10</v>
      </c>
      <c r="F3" s="70">
        <v>1</v>
      </c>
      <c r="G3" s="4" t="s">
        <v>40</v>
      </c>
      <c r="H3" s="5">
        <v>334573.44</v>
      </c>
      <c r="I3" s="5" t="e">
        <f>IF(H3="","",(IF($C$20&lt;25%,"N/A",IF(H3&lt;=($D$20+$B$20),H3,"Descartado"))))</f>
        <v>#VALUE!</v>
      </c>
    </row>
    <row r="4" spans="1:9" x14ac:dyDescent="0.2">
      <c r="A4" s="54"/>
      <c r="B4" s="60"/>
      <c r="C4" s="61"/>
      <c r="D4" s="62"/>
      <c r="E4" s="69"/>
      <c r="F4" s="69"/>
      <c r="G4" s="4"/>
      <c r="H4" s="5"/>
      <c r="I4" s="5" t="str">
        <f t="shared" ref="I4:I17" si="0">IF(H4="","",(IF($C$20&lt;25%,"N/A",IF(H4&lt;=($D$20+$B$20),H4,"Descartado"))))</f>
        <v/>
      </c>
    </row>
    <row r="5" spans="1:9" x14ac:dyDescent="0.2">
      <c r="A5" s="54"/>
      <c r="B5" s="60"/>
      <c r="C5" s="61"/>
      <c r="D5" s="62"/>
      <c r="E5" s="69"/>
      <c r="F5" s="69"/>
      <c r="G5" s="4"/>
      <c r="H5" s="5"/>
      <c r="I5" s="5" t="str">
        <f t="shared" si="0"/>
        <v/>
      </c>
    </row>
    <row r="6" spans="1:9" x14ac:dyDescent="0.2">
      <c r="A6" s="54"/>
      <c r="B6" s="60"/>
      <c r="C6" s="61"/>
      <c r="D6" s="62"/>
      <c r="E6" s="69"/>
      <c r="F6" s="69"/>
      <c r="G6" s="4"/>
      <c r="H6" s="5"/>
      <c r="I6" s="5" t="str">
        <f t="shared" si="0"/>
        <v/>
      </c>
    </row>
    <row r="7" spans="1:9" x14ac:dyDescent="0.2">
      <c r="A7" s="54"/>
      <c r="B7" s="60"/>
      <c r="C7" s="61"/>
      <c r="D7" s="62"/>
      <c r="E7" s="69"/>
      <c r="F7" s="69"/>
      <c r="G7" s="4"/>
      <c r="H7" s="5"/>
      <c r="I7" s="5" t="str">
        <f t="shared" si="0"/>
        <v/>
      </c>
    </row>
    <row r="8" spans="1:9" x14ac:dyDescent="0.2">
      <c r="A8" s="54"/>
      <c r="B8" s="60"/>
      <c r="C8" s="61"/>
      <c r="D8" s="62"/>
      <c r="E8" s="69"/>
      <c r="F8" s="69"/>
      <c r="G8" s="4"/>
      <c r="H8" s="5"/>
      <c r="I8" s="5" t="str">
        <f t="shared" si="0"/>
        <v/>
      </c>
    </row>
    <row r="9" spans="1:9" x14ac:dyDescent="0.2">
      <c r="A9" s="54"/>
      <c r="B9" s="60"/>
      <c r="C9" s="61"/>
      <c r="D9" s="62"/>
      <c r="E9" s="69"/>
      <c r="F9" s="69"/>
      <c r="G9" s="4"/>
      <c r="H9" s="5"/>
      <c r="I9" s="5" t="str">
        <f t="shared" si="0"/>
        <v/>
      </c>
    </row>
    <row r="10" spans="1:9" x14ac:dyDescent="0.2">
      <c r="A10" s="54"/>
      <c r="B10" s="60"/>
      <c r="C10" s="61"/>
      <c r="D10" s="62"/>
      <c r="E10" s="69"/>
      <c r="F10" s="69"/>
      <c r="G10" s="4"/>
      <c r="H10" s="5"/>
      <c r="I10" s="5" t="str">
        <f t="shared" si="0"/>
        <v/>
      </c>
    </row>
    <row r="11" spans="1:9" x14ac:dyDescent="0.2">
      <c r="A11" s="54"/>
      <c r="B11" s="60"/>
      <c r="C11" s="61"/>
      <c r="D11" s="62"/>
      <c r="E11" s="69"/>
      <c r="F11" s="69"/>
      <c r="G11" s="4"/>
      <c r="H11" s="5"/>
      <c r="I11" s="5" t="str">
        <f t="shared" si="0"/>
        <v/>
      </c>
    </row>
    <row r="12" spans="1:9" ht="5.25" customHeight="1" x14ac:dyDescent="0.2">
      <c r="A12" s="54"/>
      <c r="B12" s="60"/>
      <c r="C12" s="61"/>
      <c r="D12" s="62"/>
      <c r="E12" s="69"/>
      <c r="F12" s="69"/>
      <c r="G12" s="4"/>
      <c r="H12" s="5"/>
      <c r="I12" s="5" t="str">
        <f t="shared" si="0"/>
        <v/>
      </c>
    </row>
    <row r="13" spans="1:9" hidden="1" x14ac:dyDescent="0.2">
      <c r="A13" s="54"/>
      <c r="B13" s="60"/>
      <c r="C13" s="61"/>
      <c r="D13" s="62"/>
      <c r="E13" s="69"/>
      <c r="F13" s="69"/>
      <c r="G13" s="4"/>
      <c r="H13" s="5"/>
      <c r="I13" s="5" t="str">
        <f t="shared" si="0"/>
        <v/>
      </c>
    </row>
    <row r="14" spans="1:9" hidden="1" x14ac:dyDescent="0.2">
      <c r="A14" s="54"/>
      <c r="B14" s="60"/>
      <c r="C14" s="61"/>
      <c r="D14" s="62"/>
      <c r="E14" s="69"/>
      <c r="F14" s="69"/>
      <c r="G14" s="4"/>
      <c r="H14" s="5"/>
      <c r="I14" s="5" t="str">
        <f t="shared" si="0"/>
        <v/>
      </c>
    </row>
    <row r="15" spans="1:9" hidden="1" x14ac:dyDescent="0.2">
      <c r="A15" s="54"/>
      <c r="B15" s="60"/>
      <c r="C15" s="61"/>
      <c r="D15" s="62"/>
      <c r="E15" s="69"/>
      <c r="F15" s="69"/>
      <c r="G15" s="4"/>
      <c r="H15" s="5"/>
      <c r="I15" s="5" t="str">
        <f t="shared" si="0"/>
        <v/>
      </c>
    </row>
    <row r="16" spans="1:9" hidden="1" x14ac:dyDescent="0.2">
      <c r="A16" s="54"/>
      <c r="B16" s="60"/>
      <c r="C16" s="61"/>
      <c r="D16" s="62"/>
      <c r="E16" s="69"/>
      <c r="F16" s="69"/>
      <c r="G16" s="4"/>
      <c r="H16" s="5"/>
      <c r="I16" s="5" t="str">
        <f t="shared" si="0"/>
        <v/>
      </c>
    </row>
    <row r="17" spans="1:9" hidden="1" x14ac:dyDescent="0.2">
      <c r="A17" s="54"/>
      <c r="B17" s="63"/>
      <c r="C17" s="64"/>
      <c r="D17" s="65"/>
      <c r="E17" s="69"/>
      <c r="F17" s="69"/>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17</v>
      </c>
      <c r="F19" s="12" t="s">
        <v>9</v>
      </c>
      <c r="G19" s="14"/>
      <c r="H19" s="15"/>
      <c r="I19" s="15"/>
    </row>
    <row r="20" spans="1:9" x14ac:dyDescent="0.2">
      <c r="A20" s="16"/>
      <c r="B20" s="17" t="str">
        <f>IF(H23&lt;2,"N/A",(STDEV(H3:H17)))</f>
        <v>N/A</v>
      </c>
      <c r="C20" s="18" t="str">
        <f>IF(H23&lt;2,"N/A",(B20/D20))</f>
        <v>N/A</v>
      </c>
      <c r="D20" s="19">
        <f>AVERAGE(H3:H17)</f>
        <v>334573.44</v>
      </c>
      <c r="E20" s="20" t="str">
        <f>IF(H23&lt;2,"N/A",(IF(C20&lt;=25%,"N/A",AVERAGE(I3:I17))))</f>
        <v>N/A</v>
      </c>
      <c r="F20" s="19">
        <f>MEDIAN(H3:H17)</f>
        <v>334573.44</v>
      </c>
      <c r="G20" s="21"/>
      <c r="H20" s="22"/>
      <c r="I20" s="22"/>
    </row>
    <row r="21" spans="1:9" x14ac:dyDescent="0.2">
      <c r="A21" s="23"/>
      <c r="B21" s="24"/>
      <c r="C21" s="24"/>
      <c r="D21" s="24"/>
      <c r="E21" s="24"/>
      <c r="F21" s="24"/>
      <c r="G21" s="25"/>
      <c r="H21" s="25"/>
      <c r="I21" s="25"/>
    </row>
    <row r="22" spans="1:9" x14ac:dyDescent="0.2">
      <c r="B22" s="71" t="s">
        <v>26</v>
      </c>
      <c r="C22" s="71"/>
      <c r="D22" s="72">
        <f>IF(C20&lt;=25%,D20,MIN(E20:F20))</f>
        <v>334573.44</v>
      </c>
      <c r="E22" s="72"/>
    </row>
    <row r="23" spans="1:9" x14ac:dyDescent="0.2">
      <c r="B23" s="71" t="s">
        <v>11</v>
      </c>
      <c r="C23" s="71"/>
      <c r="D23" s="72">
        <f>ROUND(D22,2)*F3</f>
        <v>334573.44</v>
      </c>
      <c r="E23" s="72"/>
      <c r="G23" s="36" t="s">
        <v>35</v>
      </c>
      <c r="H23" s="37">
        <f>COUNT(H3:H17)</f>
        <v>1</v>
      </c>
    </row>
    <row r="24" spans="1:9" x14ac:dyDescent="0.2">
      <c r="B24" s="28"/>
      <c r="C24" s="28"/>
      <c r="D24" s="22"/>
      <c r="E24" s="22"/>
    </row>
    <row r="26" spans="1:9" x14ac:dyDescent="0.2">
      <c r="A26" s="45" t="s">
        <v>22</v>
      </c>
      <c r="B26" s="46"/>
      <c r="C26" s="46"/>
      <c r="D26" s="46"/>
      <c r="E26" s="46"/>
      <c r="F26" s="46"/>
      <c r="G26" s="46"/>
      <c r="H26" s="46"/>
      <c r="I26" s="47"/>
    </row>
    <row r="27" spans="1:9" x14ac:dyDescent="0.2">
      <c r="A27" s="48" t="s">
        <v>23</v>
      </c>
      <c r="B27" s="49"/>
      <c r="C27" s="49"/>
      <c r="D27" s="49"/>
      <c r="E27" s="49"/>
      <c r="F27" s="49"/>
      <c r="G27" s="49"/>
      <c r="H27" s="49"/>
      <c r="I27" s="50"/>
    </row>
    <row r="28" spans="1:9" x14ac:dyDescent="0.2">
      <c r="A28" s="48" t="s">
        <v>24</v>
      </c>
      <c r="B28" s="49"/>
      <c r="C28" s="49"/>
      <c r="D28" s="49"/>
      <c r="E28" s="49"/>
      <c r="F28" s="49"/>
      <c r="G28" s="49"/>
      <c r="H28" s="49"/>
      <c r="I28" s="50"/>
    </row>
    <row r="29" spans="1:9" ht="25.5" customHeight="1" x14ac:dyDescent="0.2">
      <c r="A29" s="51" t="s">
        <v>20</v>
      </c>
      <c r="B29" s="52"/>
      <c r="C29" s="52"/>
      <c r="D29" s="52"/>
      <c r="E29" s="52"/>
      <c r="F29" s="52"/>
      <c r="G29" s="52"/>
      <c r="H29" s="52"/>
      <c r="I29" s="53"/>
    </row>
    <row r="30" spans="1:9" x14ac:dyDescent="0.2">
      <c r="A30" s="48" t="s">
        <v>21</v>
      </c>
      <c r="B30" s="49"/>
      <c r="C30" s="49"/>
      <c r="D30" s="49"/>
      <c r="E30" s="49"/>
      <c r="F30" s="49"/>
      <c r="G30" s="49"/>
      <c r="H30" s="49"/>
      <c r="I30" s="50"/>
    </row>
    <row r="31" spans="1:9" x14ac:dyDescent="0.2">
      <c r="A31" s="48" t="s">
        <v>25</v>
      </c>
      <c r="B31" s="49"/>
      <c r="C31" s="49"/>
      <c r="D31" s="49"/>
      <c r="E31" s="49"/>
      <c r="F31" s="49"/>
      <c r="G31" s="49"/>
      <c r="H31" s="49"/>
      <c r="I31" s="50"/>
    </row>
    <row r="32" spans="1:9" ht="25.5" customHeight="1" x14ac:dyDescent="0.2">
      <c r="A32" s="42" t="s">
        <v>27</v>
      </c>
      <c r="B32" s="43"/>
      <c r="C32" s="43"/>
      <c r="D32" s="43"/>
      <c r="E32" s="43"/>
      <c r="F32" s="43"/>
      <c r="G32" s="43"/>
      <c r="H32" s="43"/>
      <c r="I32" s="44"/>
    </row>
  </sheetData>
  <mergeCells count="17">
    <mergeCell ref="B2:D2"/>
    <mergeCell ref="B3:D17"/>
    <mergeCell ref="A31:I31"/>
    <mergeCell ref="A1:I1"/>
    <mergeCell ref="A2:A17"/>
    <mergeCell ref="E3:E17"/>
    <mergeCell ref="F3:F17"/>
    <mergeCell ref="A30:I30"/>
    <mergeCell ref="B22:C22"/>
    <mergeCell ref="B23:C23"/>
    <mergeCell ref="D22:E22"/>
    <mergeCell ref="D23:E23"/>
    <mergeCell ref="A32:I32"/>
    <mergeCell ref="A26:I26"/>
    <mergeCell ref="A27:I27"/>
    <mergeCell ref="A28:I28"/>
    <mergeCell ref="A29:I29"/>
  </mergeCells>
  <pageMargins left="0.51181102362204722" right="0.51181102362204722" top="0.78740157480314965" bottom="0.78740157480314965"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2"/>
  <sheetViews>
    <sheetView view="pageBreakPreview" zoomScaleNormal="100" zoomScaleSheetLayoutView="100" workbookViewId="0">
      <selection activeCell="H4" sqref="H4"/>
    </sheetView>
  </sheetViews>
  <sheetFormatPr defaultRowHeight="12.75" x14ac:dyDescent="0.2"/>
  <cols>
    <col min="1" max="1" width="11.85546875" style="1" bestFit="1" customWidth="1"/>
    <col min="2" max="3" width="9.140625" style="1" customWidth="1"/>
    <col min="4" max="4" width="18.85546875" style="1" customWidth="1"/>
    <col min="5" max="5" width="9.140625" style="1"/>
    <col min="6" max="6" width="12.28515625" style="1" bestFit="1" customWidth="1"/>
    <col min="7" max="7" width="39.28515625" style="1" bestFit="1" customWidth="1"/>
    <col min="8" max="8" width="12.28515625" style="1" bestFit="1" customWidth="1"/>
    <col min="9" max="9" width="10.28515625" style="1" bestFit="1" customWidth="1"/>
    <col min="10" max="16384" width="9.140625" style="1"/>
  </cols>
  <sheetData>
    <row r="1" spans="1:9" ht="15.75" x14ac:dyDescent="0.25">
      <c r="A1" s="66" t="s">
        <v>18</v>
      </c>
      <c r="B1" s="67"/>
      <c r="C1" s="67"/>
      <c r="D1" s="67"/>
      <c r="E1" s="67"/>
      <c r="F1" s="67"/>
      <c r="G1" s="67"/>
      <c r="H1" s="67"/>
      <c r="I1" s="68"/>
    </row>
    <row r="2" spans="1:9" x14ac:dyDescent="0.2">
      <c r="A2" s="54" t="s">
        <v>12</v>
      </c>
      <c r="B2" s="54" t="s">
        <v>1</v>
      </c>
      <c r="C2" s="55"/>
      <c r="D2" s="56"/>
      <c r="E2" s="2" t="s">
        <v>2</v>
      </c>
      <c r="F2" s="2" t="s">
        <v>3</v>
      </c>
      <c r="G2" s="2" t="s">
        <v>4</v>
      </c>
      <c r="H2" s="3" t="s">
        <v>5</v>
      </c>
      <c r="I2" s="26" t="s">
        <v>16</v>
      </c>
    </row>
    <row r="3" spans="1:9" ht="12.75" customHeight="1" x14ac:dyDescent="0.2">
      <c r="A3" s="54"/>
      <c r="B3" s="57" t="s">
        <v>41</v>
      </c>
      <c r="C3" s="58"/>
      <c r="D3" s="59"/>
      <c r="E3" s="69" t="s">
        <v>10</v>
      </c>
      <c r="F3" s="70">
        <v>1</v>
      </c>
      <c r="G3" s="4" t="s">
        <v>40</v>
      </c>
      <c r="H3" s="5">
        <v>208138.79</v>
      </c>
      <c r="I3" s="5" t="e">
        <f>IF(H3="","",(IF($C$20&lt;25%,"N/A",IF(H3&lt;=($D$20+$B$20),H3,"Descartado"))))</f>
        <v>#VALUE!</v>
      </c>
    </row>
    <row r="4" spans="1:9" x14ac:dyDescent="0.2">
      <c r="A4" s="54"/>
      <c r="B4" s="60"/>
      <c r="C4" s="61"/>
      <c r="D4" s="62"/>
      <c r="E4" s="69"/>
      <c r="F4" s="69"/>
      <c r="G4" s="4"/>
      <c r="H4" s="5"/>
      <c r="I4" s="5" t="str">
        <f t="shared" ref="I4:I17" si="0">IF(H4="","",(IF($C$20&lt;25%,"N/A",IF(H4&lt;=($D$20+$B$20),H4,"Descartado"))))</f>
        <v/>
      </c>
    </row>
    <row r="5" spans="1:9" x14ac:dyDescent="0.2">
      <c r="A5" s="54"/>
      <c r="B5" s="60"/>
      <c r="C5" s="61"/>
      <c r="D5" s="62"/>
      <c r="E5" s="69"/>
      <c r="F5" s="69"/>
      <c r="G5" s="41"/>
      <c r="H5" s="5"/>
      <c r="I5" s="5" t="str">
        <f t="shared" si="0"/>
        <v/>
      </c>
    </row>
    <row r="6" spans="1:9" x14ac:dyDescent="0.2">
      <c r="A6" s="54"/>
      <c r="B6" s="60"/>
      <c r="C6" s="61"/>
      <c r="D6" s="62"/>
      <c r="E6" s="69"/>
      <c r="F6" s="69"/>
      <c r="G6" s="4"/>
      <c r="H6" s="5"/>
      <c r="I6" s="5" t="str">
        <f t="shared" si="0"/>
        <v/>
      </c>
    </row>
    <row r="7" spans="1:9" x14ac:dyDescent="0.2">
      <c r="A7" s="54"/>
      <c r="B7" s="60"/>
      <c r="C7" s="61"/>
      <c r="D7" s="62"/>
      <c r="E7" s="69"/>
      <c r="F7" s="69"/>
      <c r="G7" s="4"/>
      <c r="H7" s="5"/>
      <c r="I7" s="5" t="str">
        <f t="shared" si="0"/>
        <v/>
      </c>
    </row>
    <row r="8" spans="1:9" x14ac:dyDescent="0.2">
      <c r="A8" s="54"/>
      <c r="B8" s="60"/>
      <c r="C8" s="61"/>
      <c r="D8" s="62"/>
      <c r="E8" s="69"/>
      <c r="F8" s="69"/>
      <c r="G8" s="4"/>
      <c r="H8" s="5"/>
      <c r="I8" s="5" t="str">
        <f t="shared" si="0"/>
        <v/>
      </c>
    </row>
    <row r="9" spans="1:9" x14ac:dyDescent="0.2">
      <c r="A9" s="54"/>
      <c r="B9" s="60"/>
      <c r="C9" s="61"/>
      <c r="D9" s="62"/>
      <c r="E9" s="69"/>
      <c r="F9" s="69"/>
      <c r="G9" s="4"/>
      <c r="H9" s="5"/>
      <c r="I9" s="5" t="str">
        <f t="shared" si="0"/>
        <v/>
      </c>
    </row>
    <row r="10" spans="1:9" x14ac:dyDescent="0.2">
      <c r="A10" s="54"/>
      <c r="B10" s="60"/>
      <c r="C10" s="61"/>
      <c r="D10" s="62"/>
      <c r="E10" s="69"/>
      <c r="F10" s="69"/>
      <c r="G10" s="4"/>
      <c r="H10" s="5"/>
      <c r="I10" s="5" t="str">
        <f t="shared" si="0"/>
        <v/>
      </c>
    </row>
    <row r="11" spans="1:9" x14ac:dyDescent="0.2">
      <c r="A11" s="54"/>
      <c r="B11" s="60"/>
      <c r="C11" s="61"/>
      <c r="D11" s="62"/>
      <c r="E11" s="69"/>
      <c r="F11" s="69"/>
      <c r="G11" s="4"/>
      <c r="H11" s="5"/>
      <c r="I11" s="5" t="str">
        <f t="shared" si="0"/>
        <v/>
      </c>
    </row>
    <row r="12" spans="1:9" x14ac:dyDescent="0.2">
      <c r="A12" s="54"/>
      <c r="B12" s="60"/>
      <c r="C12" s="61"/>
      <c r="D12" s="62"/>
      <c r="E12" s="69"/>
      <c r="F12" s="69"/>
      <c r="G12" s="4"/>
      <c r="H12" s="5"/>
      <c r="I12" s="5" t="str">
        <f t="shared" si="0"/>
        <v/>
      </c>
    </row>
    <row r="13" spans="1:9" x14ac:dyDescent="0.2">
      <c r="A13" s="54"/>
      <c r="B13" s="60"/>
      <c r="C13" s="61"/>
      <c r="D13" s="62"/>
      <c r="E13" s="69"/>
      <c r="F13" s="69"/>
      <c r="G13" s="4"/>
      <c r="H13" s="5"/>
      <c r="I13" s="5" t="str">
        <f t="shared" si="0"/>
        <v/>
      </c>
    </row>
    <row r="14" spans="1:9" x14ac:dyDescent="0.2">
      <c r="A14" s="54"/>
      <c r="B14" s="60"/>
      <c r="C14" s="61"/>
      <c r="D14" s="62"/>
      <c r="E14" s="69"/>
      <c r="F14" s="69"/>
      <c r="G14" s="4"/>
      <c r="H14" s="5"/>
      <c r="I14" s="5" t="str">
        <f t="shared" si="0"/>
        <v/>
      </c>
    </row>
    <row r="15" spans="1:9" x14ac:dyDescent="0.2">
      <c r="A15" s="54"/>
      <c r="B15" s="60"/>
      <c r="C15" s="61"/>
      <c r="D15" s="62"/>
      <c r="E15" s="69"/>
      <c r="F15" s="69"/>
      <c r="G15" s="4"/>
      <c r="H15" s="5"/>
      <c r="I15" s="5" t="str">
        <f t="shared" si="0"/>
        <v/>
      </c>
    </row>
    <row r="16" spans="1:9" x14ac:dyDescent="0.2">
      <c r="A16" s="54"/>
      <c r="B16" s="60"/>
      <c r="C16" s="61"/>
      <c r="D16" s="62"/>
      <c r="E16" s="69"/>
      <c r="F16" s="69"/>
      <c r="G16" s="4"/>
      <c r="H16" s="5"/>
      <c r="I16" s="5" t="str">
        <f t="shared" si="0"/>
        <v/>
      </c>
    </row>
    <row r="17" spans="1:9" ht="41.25" customHeight="1" x14ac:dyDescent="0.2">
      <c r="A17" s="54"/>
      <c r="B17" s="63"/>
      <c r="C17" s="64"/>
      <c r="D17" s="65"/>
      <c r="E17" s="69"/>
      <c r="F17" s="69"/>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17</v>
      </c>
      <c r="F19" s="12" t="s">
        <v>9</v>
      </c>
      <c r="G19" s="14"/>
      <c r="H19" s="15"/>
      <c r="I19" s="15"/>
    </row>
    <row r="20" spans="1:9" x14ac:dyDescent="0.2">
      <c r="A20" s="16"/>
      <c r="B20" s="17" t="str">
        <f>IF(H23&lt;2,"N/A",(STDEV(H3:H17)))</f>
        <v>N/A</v>
      </c>
      <c r="C20" s="18" t="str">
        <f>IF(H23&lt;2,"N/A",(B20/D20))</f>
        <v>N/A</v>
      </c>
      <c r="D20" s="19">
        <f>AVERAGE(H3:H17)</f>
        <v>208138.79</v>
      </c>
      <c r="E20" s="20" t="str">
        <f>IF(H23&lt;2,"N/A",(IF(C20&lt;=25%,"N/A",AVERAGE(I3:I17))))</f>
        <v>N/A</v>
      </c>
      <c r="F20" s="19">
        <f>MEDIAN(H3:H17)</f>
        <v>208138.79</v>
      </c>
      <c r="G20" s="21"/>
      <c r="H20" s="22"/>
      <c r="I20" s="22"/>
    </row>
    <row r="21" spans="1:9" x14ac:dyDescent="0.2">
      <c r="A21" s="23"/>
      <c r="B21" s="24"/>
      <c r="C21" s="24"/>
      <c r="D21" s="24"/>
      <c r="E21" s="24"/>
      <c r="F21" s="24"/>
      <c r="G21" s="25"/>
      <c r="H21" s="25"/>
      <c r="I21" s="25"/>
    </row>
    <row r="22" spans="1:9" x14ac:dyDescent="0.2">
      <c r="B22" s="71" t="s">
        <v>26</v>
      </c>
      <c r="C22" s="71"/>
      <c r="D22" s="72">
        <f>IF(C20&lt;=25%,D20,MIN(E20:F20))</f>
        <v>208138.79</v>
      </c>
      <c r="E22" s="72"/>
    </row>
    <row r="23" spans="1:9" x14ac:dyDescent="0.2">
      <c r="B23" s="71" t="s">
        <v>11</v>
      </c>
      <c r="C23" s="71"/>
      <c r="D23" s="72">
        <f>ROUND(D22,2)*F3</f>
        <v>208138.79</v>
      </c>
      <c r="E23" s="72"/>
      <c r="G23" s="36" t="s">
        <v>35</v>
      </c>
      <c r="H23" s="37">
        <f>COUNT(H3:H17)</f>
        <v>1</v>
      </c>
    </row>
    <row r="24" spans="1:9" x14ac:dyDescent="0.2">
      <c r="B24" s="28"/>
      <c r="C24" s="28"/>
      <c r="D24" s="22"/>
      <c r="E24" s="22"/>
    </row>
    <row r="26" spans="1:9" x14ac:dyDescent="0.2">
      <c r="A26" s="45" t="s">
        <v>22</v>
      </c>
      <c r="B26" s="46"/>
      <c r="C26" s="46"/>
      <c r="D26" s="46"/>
      <c r="E26" s="46"/>
      <c r="F26" s="46"/>
      <c r="G26" s="46"/>
      <c r="H26" s="46"/>
      <c r="I26" s="47"/>
    </row>
    <row r="27" spans="1:9" x14ac:dyDescent="0.2">
      <c r="A27" s="48" t="s">
        <v>23</v>
      </c>
      <c r="B27" s="49"/>
      <c r="C27" s="49"/>
      <c r="D27" s="49"/>
      <c r="E27" s="49"/>
      <c r="F27" s="49"/>
      <c r="G27" s="49"/>
      <c r="H27" s="49"/>
      <c r="I27" s="50"/>
    </row>
    <row r="28" spans="1:9" x14ac:dyDescent="0.2">
      <c r="A28" s="48" t="s">
        <v>24</v>
      </c>
      <c r="B28" s="49"/>
      <c r="C28" s="49"/>
      <c r="D28" s="49"/>
      <c r="E28" s="49"/>
      <c r="F28" s="49"/>
      <c r="G28" s="49"/>
      <c r="H28" s="49"/>
      <c r="I28" s="50"/>
    </row>
    <row r="29" spans="1:9" ht="25.5" customHeight="1" x14ac:dyDescent="0.2">
      <c r="A29" s="51" t="s">
        <v>20</v>
      </c>
      <c r="B29" s="52"/>
      <c r="C29" s="52"/>
      <c r="D29" s="52"/>
      <c r="E29" s="52"/>
      <c r="F29" s="52"/>
      <c r="G29" s="52"/>
      <c r="H29" s="52"/>
      <c r="I29" s="53"/>
    </row>
    <row r="30" spans="1:9" x14ac:dyDescent="0.2">
      <c r="A30" s="48" t="s">
        <v>21</v>
      </c>
      <c r="B30" s="49"/>
      <c r="C30" s="49"/>
      <c r="D30" s="49"/>
      <c r="E30" s="49"/>
      <c r="F30" s="49"/>
      <c r="G30" s="49"/>
      <c r="H30" s="49"/>
      <c r="I30" s="50"/>
    </row>
    <row r="31" spans="1:9" x14ac:dyDescent="0.2">
      <c r="A31" s="48" t="s">
        <v>25</v>
      </c>
      <c r="B31" s="49"/>
      <c r="C31" s="49"/>
      <c r="D31" s="49"/>
      <c r="E31" s="49"/>
      <c r="F31" s="49"/>
      <c r="G31" s="49"/>
      <c r="H31" s="49"/>
      <c r="I31" s="50"/>
    </row>
    <row r="32" spans="1:9" ht="25.5" customHeight="1" x14ac:dyDescent="0.2">
      <c r="A32" s="42" t="s">
        <v>27</v>
      </c>
      <c r="B32" s="43"/>
      <c r="C32" s="43"/>
      <c r="D32" s="43"/>
      <c r="E32" s="43"/>
      <c r="F32" s="43"/>
      <c r="G32" s="43"/>
      <c r="H32" s="43"/>
      <c r="I32" s="44"/>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362204722" right="0.51181102362204722" top="0.78740157480314965" bottom="0.78740157480314965"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view="pageBreakPreview" zoomScaleNormal="100" zoomScaleSheetLayoutView="100" workbookViewId="0">
      <selection activeCell="H4" sqref="H4"/>
    </sheetView>
  </sheetViews>
  <sheetFormatPr defaultRowHeight="12.75" x14ac:dyDescent="0.2"/>
  <cols>
    <col min="1" max="1" width="11.85546875" style="1" bestFit="1" customWidth="1"/>
    <col min="2" max="3" width="9.140625" style="1" customWidth="1"/>
    <col min="4" max="4" width="13.85546875" style="1" bestFit="1" customWidth="1"/>
    <col min="5" max="5" width="10.28515625" style="1" bestFit="1" customWidth="1"/>
    <col min="6" max="6" width="13.85546875" style="1" bestFit="1" customWidth="1"/>
    <col min="7" max="7" width="39.28515625" style="1" bestFit="1" customWidth="1"/>
    <col min="8" max="8" width="13.85546875" style="1" bestFit="1" customWidth="1"/>
    <col min="9" max="9" width="10.28515625" style="1" bestFit="1" customWidth="1"/>
    <col min="10" max="16384" width="9.140625" style="1"/>
  </cols>
  <sheetData>
    <row r="1" spans="1:9" ht="15.75" x14ac:dyDescent="0.25">
      <c r="A1" s="66" t="s">
        <v>18</v>
      </c>
      <c r="B1" s="67"/>
      <c r="C1" s="67"/>
      <c r="D1" s="67"/>
      <c r="E1" s="67"/>
      <c r="F1" s="67"/>
      <c r="G1" s="67"/>
      <c r="H1" s="67"/>
      <c r="I1" s="68"/>
    </row>
    <row r="2" spans="1:9" x14ac:dyDescent="0.2">
      <c r="A2" s="54" t="s">
        <v>13</v>
      </c>
      <c r="B2" s="54" t="s">
        <v>1</v>
      </c>
      <c r="C2" s="55"/>
      <c r="D2" s="56"/>
      <c r="E2" s="2" t="s">
        <v>2</v>
      </c>
      <c r="F2" s="2" t="s">
        <v>3</v>
      </c>
      <c r="G2" s="2" t="s">
        <v>4</v>
      </c>
      <c r="H2" s="3" t="s">
        <v>5</v>
      </c>
      <c r="I2" s="26" t="s">
        <v>16</v>
      </c>
    </row>
    <row r="3" spans="1:9" ht="12.75" customHeight="1" x14ac:dyDescent="0.2">
      <c r="A3" s="54"/>
      <c r="B3" s="57" t="s">
        <v>42</v>
      </c>
      <c r="C3" s="58"/>
      <c r="D3" s="59"/>
      <c r="E3" s="69" t="s">
        <v>10</v>
      </c>
      <c r="F3" s="70">
        <v>1</v>
      </c>
      <c r="G3" s="4" t="s">
        <v>40</v>
      </c>
      <c r="H3" s="5">
        <v>1119954.58</v>
      </c>
      <c r="I3" s="5" t="e">
        <f>IF(H3="","",(IF($C$20&lt;25%,"N/A",IF(H3&lt;=($D$20+$B$20),H3,"Descartado"))))</f>
        <v>#VALUE!</v>
      </c>
    </row>
    <row r="4" spans="1:9" x14ac:dyDescent="0.2">
      <c r="A4" s="54"/>
      <c r="B4" s="60"/>
      <c r="C4" s="61"/>
      <c r="D4" s="62"/>
      <c r="E4" s="69"/>
      <c r="F4" s="69"/>
      <c r="G4" s="4"/>
      <c r="H4" s="5"/>
      <c r="I4" s="5" t="str">
        <f t="shared" ref="I4:I17" si="0">IF(H4="","",(IF($C$20&lt;25%,"N/A",IF(H4&lt;=($D$20+$B$20),H4,"Descartado"))))</f>
        <v/>
      </c>
    </row>
    <row r="5" spans="1:9" x14ac:dyDescent="0.2">
      <c r="A5" s="54"/>
      <c r="B5" s="60"/>
      <c r="C5" s="61"/>
      <c r="D5" s="62"/>
      <c r="E5" s="69"/>
      <c r="F5" s="69"/>
      <c r="G5" s="41"/>
      <c r="H5" s="5"/>
      <c r="I5" s="5" t="str">
        <f t="shared" si="0"/>
        <v/>
      </c>
    </row>
    <row r="6" spans="1:9" x14ac:dyDescent="0.2">
      <c r="A6" s="54"/>
      <c r="B6" s="60"/>
      <c r="C6" s="61"/>
      <c r="D6" s="62"/>
      <c r="E6" s="69"/>
      <c r="F6" s="69"/>
      <c r="G6" s="4"/>
      <c r="H6" s="5"/>
      <c r="I6" s="5" t="str">
        <f t="shared" si="0"/>
        <v/>
      </c>
    </row>
    <row r="7" spans="1:9" x14ac:dyDescent="0.2">
      <c r="A7" s="54"/>
      <c r="B7" s="60"/>
      <c r="C7" s="61"/>
      <c r="D7" s="62"/>
      <c r="E7" s="69"/>
      <c r="F7" s="69"/>
      <c r="G7" s="4"/>
      <c r="H7" s="5"/>
      <c r="I7" s="5" t="str">
        <f t="shared" si="0"/>
        <v/>
      </c>
    </row>
    <row r="8" spans="1:9" x14ac:dyDescent="0.2">
      <c r="A8" s="54"/>
      <c r="B8" s="60"/>
      <c r="C8" s="61"/>
      <c r="D8" s="62"/>
      <c r="E8" s="69"/>
      <c r="F8" s="69"/>
      <c r="G8" s="4"/>
      <c r="H8" s="5"/>
      <c r="I8" s="5" t="str">
        <f t="shared" si="0"/>
        <v/>
      </c>
    </row>
    <row r="9" spans="1:9" x14ac:dyDescent="0.2">
      <c r="A9" s="54"/>
      <c r="B9" s="60"/>
      <c r="C9" s="61"/>
      <c r="D9" s="62"/>
      <c r="E9" s="69"/>
      <c r="F9" s="69"/>
      <c r="G9" s="4"/>
      <c r="H9" s="5"/>
      <c r="I9" s="5" t="str">
        <f t="shared" si="0"/>
        <v/>
      </c>
    </row>
    <row r="10" spans="1:9" x14ac:dyDescent="0.2">
      <c r="A10" s="54"/>
      <c r="B10" s="60"/>
      <c r="C10" s="61"/>
      <c r="D10" s="62"/>
      <c r="E10" s="69"/>
      <c r="F10" s="69"/>
      <c r="G10" s="4"/>
      <c r="H10" s="5"/>
      <c r="I10" s="5" t="str">
        <f t="shared" si="0"/>
        <v/>
      </c>
    </row>
    <row r="11" spans="1:9" x14ac:dyDescent="0.2">
      <c r="A11" s="54"/>
      <c r="B11" s="60"/>
      <c r="C11" s="61"/>
      <c r="D11" s="62"/>
      <c r="E11" s="69"/>
      <c r="F11" s="69"/>
      <c r="G11" s="4"/>
      <c r="H11" s="5"/>
      <c r="I11" s="5" t="str">
        <f t="shared" si="0"/>
        <v/>
      </c>
    </row>
    <row r="12" spans="1:9" x14ac:dyDescent="0.2">
      <c r="A12" s="54"/>
      <c r="B12" s="60"/>
      <c r="C12" s="61"/>
      <c r="D12" s="62"/>
      <c r="E12" s="69"/>
      <c r="F12" s="69"/>
      <c r="G12" s="4"/>
      <c r="H12" s="5"/>
      <c r="I12" s="5" t="str">
        <f t="shared" si="0"/>
        <v/>
      </c>
    </row>
    <row r="13" spans="1:9" x14ac:dyDescent="0.2">
      <c r="A13" s="54"/>
      <c r="B13" s="60"/>
      <c r="C13" s="61"/>
      <c r="D13" s="62"/>
      <c r="E13" s="69"/>
      <c r="F13" s="69"/>
      <c r="G13" s="4"/>
      <c r="H13" s="5"/>
      <c r="I13" s="5" t="str">
        <f t="shared" si="0"/>
        <v/>
      </c>
    </row>
    <row r="14" spans="1:9" x14ac:dyDescent="0.2">
      <c r="A14" s="54"/>
      <c r="B14" s="60"/>
      <c r="C14" s="61"/>
      <c r="D14" s="62"/>
      <c r="E14" s="69"/>
      <c r="F14" s="69"/>
      <c r="G14" s="4"/>
      <c r="H14" s="5"/>
      <c r="I14" s="5" t="str">
        <f t="shared" si="0"/>
        <v/>
      </c>
    </row>
    <row r="15" spans="1:9" x14ac:dyDescent="0.2">
      <c r="A15" s="54"/>
      <c r="B15" s="60"/>
      <c r="C15" s="61"/>
      <c r="D15" s="62"/>
      <c r="E15" s="69"/>
      <c r="F15" s="69"/>
      <c r="G15" s="4"/>
      <c r="H15" s="5"/>
      <c r="I15" s="5" t="str">
        <f t="shared" si="0"/>
        <v/>
      </c>
    </row>
    <row r="16" spans="1:9" x14ac:dyDescent="0.2">
      <c r="A16" s="54"/>
      <c r="B16" s="60"/>
      <c r="C16" s="61"/>
      <c r="D16" s="62"/>
      <c r="E16" s="69"/>
      <c r="F16" s="69"/>
      <c r="G16" s="4"/>
      <c r="H16" s="5"/>
      <c r="I16" s="5" t="str">
        <f t="shared" si="0"/>
        <v/>
      </c>
    </row>
    <row r="17" spans="1:9" ht="47.25" customHeight="1" x14ac:dyDescent="0.2">
      <c r="A17" s="54"/>
      <c r="B17" s="63"/>
      <c r="C17" s="64"/>
      <c r="D17" s="65"/>
      <c r="E17" s="69"/>
      <c r="F17" s="69"/>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17</v>
      </c>
      <c r="F19" s="12" t="s">
        <v>9</v>
      </c>
      <c r="G19" s="14"/>
      <c r="H19" s="15"/>
      <c r="I19" s="15"/>
    </row>
    <row r="20" spans="1:9" x14ac:dyDescent="0.2">
      <c r="A20" s="16"/>
      <c r="B20" s="17" t="str">
        <f>IF(H23&lt;2,"N/A",(STDEV(H3:H17)))</f>
        <v>N/A</v>
      </c>
      <c r="C20" s="18" t="str">
        <f>IF(H23&lt;2,"N/A",(B20/D20))</f>
        <v>N/A</v>
      </c>
      <c r="D20" s="19">
        <f>AVERAGE(H3:H17)</f>
        <v>1119954.58</v>
      </c>
      <c r="E20" s="20" t="str">
        <f>IF(H23&lt;2,"N/A",(IF(C20&lt;=25%,"N/A",AVERAGE(I3:I17))))</f>
        <v>N/A</v>
      </c>
      <c r="F20" s="19">
        <f>MEDIAN(H3:H17)</f>
        <v>1119954.58</v>
      </c>
      <c r="G20" s="21"/>
      <c r="H20" s="22"/>
      <c r="I20" s="22"/>
    </row>
    <row r="21" spans="1:9" x14ac:dyDescent="0.2">
      <c r="A21" s="23"/>
      <c r="B21" s="24"/>
      <c r="C21" s="24"/>
      <c r="D21" s="24"/>
      <c r="E21" s="24"/>
      <c r="F21" s="24"/>
      <c r="G21" s="25"/>
      <c r="H21" s="25"/>
      <c r="I21" s="25"/>
    </row>
    <row r="22" spans="1:9" x14ac:dyDescent="0.2">
      <c r="B22" s="71" t="s">
        <v>26</v>
      </c>
      <c r="C22" s="71"/>
      <c r="D22" s="72">
        <f>IF(C20&lt;=25%,D20,MIN(E20:F20))</f>
        <v>1119954.58</v>
      </c>
      <c r="E22" s="72"/>
    </row>
    <row r="23" spans="1:9" x14ac:dyDescent="0.2">
      <c r="B23" s="71" t="s">
        <v>11</v>
      </c>
      <c r="C23" s="71"/>
      <c r="D23" s="72">
        <f>ROUND(D22,2)*F3</f>
        <v>1119954.58</v>
      </c>
      <c r="E23" s="72"/>
      <c r="G23" s="36" t="s">
        <v>35</v>
      </c>
      <c r="H23" s="37">
        <f>COUNT(H3:H17)</f>
        <v>1</v>
      </c>
    </row>
    <row r="24" spans="1:9" x14ac:dyDescent="0.2">
      <c r="B24" s="28"/>
      <c r="C24" s="28"/>
      <c r="D24" s="22"/>
      <c r="E24" s="22"/>
    </row>
    <row r="26" spans="1:9" x14ac:dyDescent="0.2">
      <c r="A26" s="45" t="s">
        <v>22</v>
      </c>
      <c r="B26" s="46"/>
      <c r="C26" s="46"/>
      <c r="D26" s="46"/>
      <c r="E26" s="46"/>
      <c r="F26" s="46"/>
      <c r="G26" s="46"/>
      <c r="H26" s="46"/>
      <c r="I26" s="47"/>
    </row>
    <row r="27" spans="1:9" x14ac:dyDescent="0.2">
      <c r="A27" s="48" t="s">
        <v>23</v>
      </c>
      <c r="B27" s="49"/>
      <c r="C27" s="49"/>
      <c r="D27" s="49"/>
      <c r="E27" s="49"/>
      <c r="F27" s="49"/>
      <c r="G27" s="49"/>
      <c r="H27" s="49"/>
      <c r="I27" s="50"/>
    </row>
    <row r="28" spans="1:9" x14ac:dyDescent="0.2">
      <c r="A28" s="48" t="s">
        <v>24</v>
      </c>
      <c r="B28" s="49"/>
      <c r="C28" s="49"/>
      <c r="D28" s="49"/>
      <c r="E28" s="49"/>
      <c r="F28" s="49"/>
      <c r="G28" s="49"/>
      <c r="H28" s="49"/>
      <c r="I28" s="50"/>
    </row>
    <row r="29" spans="1:9" ht="25.5" customHeight="1" x14ac:dyDescent="0.2">
      <c r="A29" s="51" t="s">
        <v>20</v>
      </c>
      <c r="B29" s="52"/>
      <c r="C29" s="52"/>
      <c r="D29" s="52"/>
      <c r="E29" s="52"/>
      <c r="F29" s="52"/>
      <c r="G29" s="52"/>
      <c r="H29" s="52"/>
      <c r="I29" s="53"/>
    </row>
    <row r="30" spans="1:9" x14ac:dyDescent="0.2">
      <c r="A30" s="48" t="s">
        <v>21</v>
      </c>
      <c r="B30" s="49"/>
      <c r="C30" s="49"/>
      <c r="D30" s="49"/>
      <c r="E30" s="49"/>
      <c r="F30" s="49"/>
      <c r="G30" s="49"/>
      <c r="H30" s="49"/>
      <c r="I30" s="50"/>
    </row>
    <row r="31" spans="1:9" x14ac:dyDescent="0.2">
      <c r="A31" s="48" t="s">
        <v>25</v>
      </c>
      <c r="B31" s="49"/>
      <c r="C31" s="49"/>
      <c r="D31" s="49"/>
      <c r="E31" s="49"/>
      <c r="F31" s="49"/>
      <c r="G31" s="49"/>
      <c r="H31" s="49"/>
      <c r="I31" s="50"/>
    </row>
    <row r="32" spans="1:9" ht="25.5" customHeight="1" x14ac:dyDescent="0.2">
      <c r="A32" s="42" t="s">
        <v>27</v>
      </c>
      <c r="B32" s="43"/>
      <c r="C32" s="43"/>
      <c r="D32" s="43"/>
      <c r="E32" s="43"/>
      <c r="F32" s="43"/>
      <c r="G32" s="43"/>
      <c r="H32" s="43"/>
      <c r="I32" s="44"/>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362204722" right="0.51181102362204722" top="0.78740157480314965" bottom="0.78740157480314965" header="0.31496062992125984" footer="0.31496062992125984"/>
  <pageSetup paperSize="9" scale="9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32"/>
  <sheetViews>
    <sheetView view="pageBreakPreview" zoomScaleNormal="100" zoomScaleSheetLayoutView="100" workbookViewId="0">
      <selection activeCell="H4" sqref="H4"/>
    </sheetView>
  </sheetViews>
  <sheetFormatPr defaultRowHeight="12.75" x14ac:dyDescent="0.2"/>
  <cols>
    <col min="1" max="1" width="11.85546875" style="1" bestFit="1" customWidth="1"/>
    <col min="2" max="3" width="9.140625" style="1" customWidth="1"/>
    <col min="4" max="4" width="13.85546875" style="1" bestFit="1" customWidth="1"/>
    <col min="5" max="5" width="9.140625" style="1"/>
    <col min="6" max="6" width="13.85546875" style="1" bestFit="1" customWidth="1"/>
    <col min="7" max="7" width="39.28515625" style="1" bestFit="1" customWidth="1"/>
    <col min="8" max="8" width="13.85546875" style="1" bestFit="1" customWidth="1"/>
    <col min="9" max="9" width="10.28515625" style="1" bestFit="1" customWidth="1"/>
    <col min="10" max="16384" width="9.140625" style="1"/>
  </cols>
  <sheetData>
    <row r="1" spans="1:9" ht="15.75" x14ac:dyDescent="0.25">
      <c r="A1" s="66" t="s">
        <v>18</v>
      </c>
      <c r="B1" s="67"/>
      <c r="C1" s="67"/>
      <c r="D1" s="67"/>
      <c r="E1" s="67"/>
      <c r="F1" s="67"/>
      <c r="G1" s="67"/>
      <c r="H1" s="67"/>
      <c r="I1" s="68"/>
    </row>
    <row r="2" spans="1:9" x14ac:dyDescent="0.2">
      <c r="A2" s="54" t="s">
        <v>14</v>
      </c>
      <c r="B2" s="54" t="s">
        <v>1</v>
      </c>
      <c r="C2" s="55"/>
      <c r="D2" s="56"/>
      <c r="E2" s="2" t="s">
        <v>2</v>
      </c>
      <c r="F2" s="2" t="s">
        <v>3</v>
      </c>
      <c r="G2" s="2" t="s">
        <v>4</v>
      </c>
      <c r="H2" s="3" t="s">
        <v>5</v>
      </c>
      <c r="I2" s="26" t="s">
        <v>16</v>
      </c>
    </row>
    <row r="3" spans="1:9" ht="12.75" customHeight="1" x14ac:dyDescent="0.2">
      <c r="A3" s="54"/>
      <c r="B3" s="57" t="s">
        <v>43</v>
      </c>
      <c r="C3" s="58"/>
      <c r="D3" s="59"/>
      <c r="E3" s="69" t="s">
        <v>10</v>
      </c>
      <c r="F3" s="70">
        <v>1</v>
      </c>
      <c r="G3" s="4" t="s">
        <v>40</v>
      </c>
      <c r="H3" s="5">
        <v>1170097.32</v>
      </c>
      <c r="I3" s="5" t="e">
        <f>IF(H3="","",(IF($C$20&lt;25%,"N/A",IF(H3&lt;=($D$20+$B$20),H3,"Descartado"))))</f>
        <v>#VALUE!</v>
      </c>
    </row>
    <row r="4" spans="1:9" x14ac:dyDescent="0.2">
      <c r="A4" s="54"/>
      <c r="B4" s="60"/>
      <c r="C4" s="61"/>
      <c r="D4" s="62"/>
      <c r="E4" s="69"/>
      <c r="F4" s="69"/>
      <c r="G4" s="4"/>
      <c r="H4" s="5"/>
      <c r="I4" s="5" t="str">
        <f t="shared" ref="I4:I17" si="0">IF(H4="","",(IF($C$20&lt;25%,"N/A",IF(H4&lt;=($D$20+$B$20),H4,"Descartado"))))</f>
        <v/>
      </c>
    </row>
    <row r="5" spans="1:9" x14ac:dyDescent="0.2">
      <c r="A5" s="54"/>
      <c r="B5" s="60"/>
      <c r="C5" s="61"/>
      <c r="D5" s="62"/>
      <c r="E5" s="69"/>
      <c r="F5" s="69"/>
      <c r="G5" s="4"/>
      <c r="H5" s="5"/>
      <c r="I5" s="5" t="str">
        <f t="shared" si="0"/>
        <v/>
      </c>
    </row>
    <row r="6" spans="1:9" x14ac:dyDescent="0.2">
      <c r="A6" s="54"/>
      <c r="B6" s="60"/>
      <c r="C6" s="61"/>
      <c r="D6" s="62"/>
      <c r="E6" s="69"/>
      <c r="F6" s="69"/>
      <c r="G6" s="4"/>
      <c r="H6" s="5"/>
      <c r="I6" s="5" t="str">
        <f t="shared" si="0"/>
        <v/>
      </c>
    </row>
    <row r="7" spans="1:9" x14ac:dyDescent="0.2">
      <c r="A7" s="54"/>
      <c r="B7" s="60"/>
      <c r="C7" s="61"/>
      <c r="D7" s="62"/>
      <c r="E7" s="69"/>
      <c r="F7" s="69"/>
      <c r="G7" s="4"/>
      <c r="H7" s="5"/>
      <c r="I7" s="5" t="str">
        <f t="shared" si="0"/>
        <v/>
      </c>
    </row>
    <row r="8" spans="1:9" x14ac:dyDescent="0.2">
      <c r="A8" s="54"/>
      <c r="B8" s="60"/>
      <c r="C8" s="61"/>
      <c r="D8" s="62"/>
      <c r="E8" s="69"/>
      <c r="F8" s="69"/>
      <c r="G8" s="4"/>
      <c r="H8" s="5"/>
      <c r="I8" s="5" t="str">
        <f t="shared" si="0"/>
        <v/>
      </c>
    </row>
    <row r="9" spans="1:9" x14ac:dyDescent="0.2">
      <c r="A9" s="54"/>
      <c r="B9" s="60"/>
      <c r="C9" s="61"/>
      <c r="D9" s="62"/>
      <c r="E9" s="69"/>
      <c r="F9" s="69"/>
      <c r="G9" s="4"/>
      <c r="H9" s="5"/>
      <c r="I9" s="5" t="str">
        <f t="shared" si="0"/>
        <v/>
      </c>
    </row>
    <row r="10" spans="1:9" x14ac:dyDescent="0.2">
      <c r="A10" s="54"/>
      <c r="B10" s="60"/>
      <c r="C10" s="61"/>
      <c r="D10" s="62"/>
      <c r="E10" s="69"/>
      <c r="F10" s="69"/>
      <c r="G10" s="4"/>
      <c r="H10" s="5"/>
      <c r="I10" s="5" t="str">
        <f t="shared" si="0"/>
        <v/>
      </c>
    </row>
    <row r="11" spans="1:9" x14ac:dyDescent="0.2">
      <c r="A11" s="54"/>
      <c r="B11" s="60"/>
      <c r="C11" s="61"/>
      <c r="D11" s="62"/>
      <c r="E11" s="69"/>
      <c r="F11" s="69"/>
      <c r="G11" s="4"/>
      <c r="H11" s="5"/>
      <c r="I11" s="5" t="str">
        <f t="shared" si="0"/>
        <v/>
      </c>
    </row>
    <row r="12" spans="1:9" x14ac:dyDescent="0.2">
      <c r="A12" s="54"/>
      <c r="B12" s="60"/>
      <c r="C12" s="61"/>
      <c r="D12" s="62"/>
      <c r="E12" s="69"/>
      <c r="F12" s="69"/>
      <c r="G12" s="4"/>
      <c r="H12" s="5"/>
      <c r="I12" s="5" t="str">
        <f t="shared" si="0"/>
        <v/>
      </c>
    </row>
    <row r="13" spans="1:9" ht="8.25" customHeight="1" x14ac:dyDescent="0.2">
      <c r="A13" s="54"/>
      <c r="B13" s="60"/>
      <c r="C13" s="61"/>
      <c r="D13" s="62"/>
      <c r="E13" s="69"/>
      <c r="F13" s="69"/>
      <c r="G13" s="4"/>
      <c r="H13" s="5"/>
      <c r="I13" s="5" t="str">
        <f t="shared" si="0"/>
        <v/>
      </c>
    </row>
    <row r="14" spans="1:9" hidden="1" x14ac:dyDescent="0.2">
      <c r="A14" s="54"/>
      <c r="B14" s="60"/>
      <c r="C14" s="61"/>
      <c r="D14" s="62"/>
      <c r="E14" s="69"/>
      <c r="F14" s="69"/>
      <c r="G14" s="4"/>
      <c r="H14" s="5"/>
      <c r="I14" s="5" t="str">
        <f t="shared" si="0"/>
        <v/>
      </c>
    </row>
    <row r="15" spans="1:9" hidden="1" x14ac:dyDescent="0.2">
      <c r="A15" s="54"/>
      <c r="B15" s="60"/>
      <c r="C15" s="61"/>
      <c r="D15" s="62"/>
      <c r="E15" s="69"/>
      <c r="F15" s="69"/>
      <c r="G15" s="4"/>
      <c r="H15" s="5"/>
      <c r="I15" s="5" t="str">
        <f t="shared" si="0"/>
        <v/>
      </c>
    </row>
    <row r="16" spans="1:9" hidden="1" x14ac:dyDescent="0.2">
      <c r="A16" s="54"/>
      <c r="B16" s="60"/>
      <c r="C16" s="61"/>
      <c r="D16" s="62"/>
      <c r="E16" s="69"/>
      <c r="F16" s="69"/>
      <c r="G16" s="4"/>
      <c r="H16" s="5"/>
      <c r="I16" s="5" t="str">
        <f t="shared" si="0"/>
        <v/>
      </c>
    </row>
    <row r="17" spans="1:9" hidden="1" x14ac:dyDescent="0.2">
      <c r="A17" s="54"/>
      <c r="B17" s="63"/>
      <c r="C17" s="64"/>
      <c r="D17" s="65"/>
      <c r="E17" s="69"/>
      <c r="F17" s="69"/>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17</v>
      </c>
      <c r="F19" s="12" t="s">
        <v>9</v>
      </c>
      <c r="G19" s="14"/>
      <c r="H19" s="15"/>
      <c r="I19" s="15"/>
    </row>
    <row r="20" spans="1:9" x14ac:dyDescent="0.2">
      <c r="A20" s="16"/>
      <c r="B20" s="17" t="str">
        <f>IF(H23&lt;2,"N/A",(STDEV(H3:H17)))</f>
        <v>N/A</v>
      </c>
      <c r="C20" s="18" t="str">
        <f>IF(H23&lt;2,"N/A",(B20/D20))</f>
        <v>N/A</v>
      </c>
      <c r="D20" s="19">
        <f>AVERAGE(H3:H17)</f>
        <v>1170097.32</v>
      </c>
      <c r="E20" s="20" t="str">
        <f>IF(H23&lt;2,"N/A",(IF(C20&lt;=25%,"N/A",AVERAGE(I3:I17))))</f>
        <v>N/A</v>
      </c>
      <c r="F20" s="19">
        <f>MEDIAN(H3:H17)</f>
        <v>1170097.32</v>
      </c>
      <c r="G20" s="21"/>
      <c r="H20" s="22"/>
      <c r="I20" s="22"/>
    </row>
    <row r="21" spans="1:9" x14ac:dyDescent="0.2">
      <c r="A21" s="23"/>
      <c r="B21" s="24"/>
      <c r="C21" s="24"/>
      <c r="D21" s="24"/>
      <c r="E21" s="24"/>
      <c r="F21" s="24"/>
      <c r="G21" s="25"/>
      <c r="H21" s="25"/>
      <c r="I21" s="25"/>
    </row>
    <row r="22" spans="1:9" x14ac:dyDescent="0.2">
      <c r="B22" s="71" t="s">
        <v>26</v>
      </c>
      <c r="C22" s="71"/>
      <c r="D22" s="72">
        <f>IF(C20&lt;=25%,D20,MIN(E20:F20))</f>
        <v>1170097.32</v>
      </c>
      <c r="E22" s="72"/>
    </row>
    <row r="23" spans="1:9" x14ac:dyDescent="0.2">
      <c r="B23" s="71" t="s">
        <v>11</v>
      </c>
      <c r="C23" s="71"/>
      <c r="D23" s="72">
        <f>ROUND(D22,2)*F3</f>
        <v>1170097.32</v>
      </c>
      <c r="E23" s="72"/>
      <c r="G23" s="36" t="s">
        <v>35</v>
      </c>
      <c r="H23" s="37">
        <f>COUNT(H3:H17)</f>
        <v>1</v>
      </c>
    </row>
    <row r="24" spans="1:9" x14ac:dyDescent="0.2">
      <c r="B24" s="28"/>
      <c r="C24" s="28"/>
      <c r="D24" s="22"/>
      <c r="E24" s="22"/>
    </row>
    <row r="26" spans="1:9" x14ac:dyDescent="0.2">
      <c r="A26" s="45" t="s">
        <v>22</v>
      </c>
      <c r="B26" s="46"/>
      <c r="C26" s="46"/>
      <c r="D26" s="46"/>
      <c r="E26" s="46"/>
      <c r="F26" s="46"/>
      <c r="G26" s="46"/>
      <c r="H26" s="46"/>
      <c r="I26" s="47"/>
    </row>
    <row r="27" spans="1:9" x14ac:dyDescent="0.2">
      <c r="A27" s="48" t="s">
        <v>23</v>
      </c>
      <c r="B27" s="49"/>
      <c r="C27" s="49"/>
      <c r="D27" s="49"/>
      <c r="E27" s="49"/>
      <c r="F27" s="49"/>
      <c r="G27" s="49"/>
      <c r="H27" s="49"/>
      <c r="I27" s="50"/>
    </row>
    <row r="28" spans="1:9" x14ac:dyDescent="0.2">
      <c r="A28" s="48" t="s">
        <v>24</v>
      </c>
      <c r="B28" s="49"/>
      <c r="C28" s="49"/>
      <c r="D28" s="49"/>
      <c r="E28" s="49"/>
      <c r="F28" s="49"/>
      <c r="G28" s="49"/>
      <c r="H28" s="49"/>
      <c r="I28" s="50"/>
    </row>
    <row r="29" spans="1:9" ht="25.5" customHeight="1" x14ac:dyDescent="0.2">
      <c r="A29" s="51" t="s">
        <v>20</v>
      </c>
      <c r="B29" s="52"/>
      <c r="C29" s="52"/>
      <c r="D29" s="52"/>
      <c r="E29" s="52"/>
      <c r="F29" s="52"/>
      <c r="G29" s="52"/>
      <c r="H29" s="52"/>
      <c r="I29" s="53"/>
    </row>
    <row r="30" spans="1:9" x14ac:dyDescent="0.2">
      <c r="A30" s="48" t="s">
        <v>21</v>
      </c>
      <c r="B30" s="49"/>
      <c r="C30" s="49"/>
      <c r="D30" s="49"/>
      <c r="E30" s="49"/>
      <c r="F30" s="49"/>
      <c r="G30" s="49"/>
      <c r="H30" s="49"/>
      <c r="I30" s="50"/>
    </row>
    <row r="31" spans="1:9" x14ac:dyDescent="0.2">
      <c r="A31" s="48" t="s">
        <v>25</v>
      </c>
      <c r="B31" s="49"/>
      <c r="C31" s="49"/>
      <c r="D31" s="49"/>
      <c r="E31" s="49"/>
      <c r="F31" s="49"/>
      <c r="G31" s="49"/>
      <c r="H31" s="49"/>
      <c r="I31" s="50"/>
    </row>
    <row r="32" spans="1:9" ht="25.5" customHeight="1" x14ac:dyDescent="0.2">
      <c r="A32" s="42" t="s">
        <v>27</v>
      </c>
      <c r="B32" s="43"/>
      <c r="C32" s="43"/>
      <c r="D32" s="43"/>
      <c r="E32" s="43"/>
      <c r="F32" s="43"/>
      <c r="G32" s="43"/>
      <c r="H32" s="43"/>
      <c r="I32" s="44"/>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362204722" right="0.51181102362204722" top="0.78740157480314965" bottom="0.78740157480314965"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32"/>
  <sheetViews>
    <sheetView view="pageBreakPreview" zoomScaleNormal="100" zoomScaleSheetLayoutView="100" workbookViewId="0">
      <selection activeCell="H4" sqref="H4"/>
    </sheetView>
  </sheetViews>
  <sheetFormatPr defaultRowHeight="12.75" x14ac:dyDescent="0.2"/>
  <cols>
    <col min="1" max="1" width="11.85546875" style="1" bestFit="1" customWidth="1"/>
    <col min="2" max="3" width="9.140625" style="1" customWidth="1"/>
    <col min="4" max="4" width="12.28515625" style="1" bestFit="1" customWidth="1"/>
    <col min="5" max="5" width="9.140625" style="1"/>
    <col min="6" max="6" width="12.28515625" style="1" bestFit="1" customWidth="1"/>
    <col min="7" max="7" width="39.28515625" style="1" bestFit="1" customWidth="1"/>
    <col min="8" max="8" width="12.28515625" style="1" bestFit="1" customWidth="1"/>
    <col min="9" max="9" width="10.28515625" style="1" bestFit="1" customWidth="1"/>
    <col min="10" max="16384" width="9.140625" style="1"/>
  </cols>
  <sheetData>
    <row r="1" spans="1:9" ht="15.75" x14ac:dyDescent="0.25">
      <c r="A1" s="66" t="s">
        <v>18</v>
      </c>
      <c r="B1" s="67"/>
      <c r="C1" s="67"/>
      <c r="D1" s="67"/>
      <c r="E1" s="67"/>
      <c r="F1" s="67"/>
      <c r="G1" s="67"/>
      <c r="H1" s="67"/>
      <c r="I1" s="68"/>
    </row>
    <row r="2" spans="1:9" x14ac:dyDescent="0.2">
      <c r="A2" s="54" t="s">
        <v>15</v>
      </c>
      <c r="B2" s="54" t="s">
        <v>1</v>
      </c>
      <c r="C2" s="55"/>
      <c r="D2" s="56"/>
      <c r="E2" s="2" t="s">
        <v>2</v>
      </c>
      <c r="F2" s="2" t="s">
        <v>3</v>
      </c>
      <c r="G2" s="2" t="s">
        <v>4</v>
      </c>
      <c r="H2" s="3" t="s">
        <v>5</v>
      </c>
      <c r="I2" s="26" t="s">
        <v>16</v>
      </c>
    </row>
    <row r="3" spans="1:9" ht="12.75" customHeight="1" x14ac:dyDescent="0.2">
      <c r="A3" s="54"/>
      <c r="B3" s="57" t="s">
        <v>44</v>
      </c>
      <c r="C3" s="58"/>
      <c r="D3" s="59"/>
      <c r="E3" s="69" t="s">
        <v>10</v>
      </c>
      <c r="F3" s="70">
        <v>1</v>
      </c>
      <c r="G3" s="4" t="s">
        <v>40</v>
      </c>
      <c r="H3" s="5">
        <v>725457</v>
      </c>
      <c r="I3" s="5" t="e">
        <f>IF(H3="","",(IF($C$20&lt;25%,"N/A",IF(H3&lt;=($D$20+$B$20),H3,"Descartado"))))</f>
        <v>#VALUE!</v>
      </c>
    </row>
    <row r="4" spans="1:9" x14ac:dyDescent="0.2">
      <c r="A4" s="54"/>
      <c r="B4" s="60"/>
      <c r="C4" s="61"/>
      <c r="D4" s="62"/>
      <c r="E4" s="69"/>
      <c r="F4" s="69"/>
      <c r="G4" s="4"/>
      <c r="H4" s="5"/>
      <c r="I4" s="5" t="str">
        <f t="shared" ref="I4:I17" si="0">IF(H4="","",(IF($C$20&lt;25%,"N/A",IF(H4&lt;=($D$20+$B$20),H4,"Descartado"))))</f>
        <v/>
      </c>
    </row>
    <row r="5" spans="1:9" x14ac:dyDescent="0.2">
      <c r="A5" s="54"/>
      <c r="B5" s="60"/>
      <c r="C5" s="61"/>
      <c r="D5" s="62"/>
      <c r="E5" s="69"/>
      <c r="F5" s="69"/>
      <c r="G5" s="4"/>
      <c r="H5" s="5"/>
      <c r="I5" s="5" t="str">
        <f t="shared" si="0"/>
        <v/>
      </c>
    </row>
    <row r="6" spans="1:9" x14ac:dyDescent="0.2">
      <c r="A6" s="54"/>
      <c r="B6" s="60"/>
      <c r="C6" s="61"/>
      <c r="D6" s="62"/>
      <c r="E6" s="69"/>
      <c r="F6" s="69"/>
      <c r="G6" s="4"/>
      <c r="H6" s="5"/>
      <c r="I6" s="5" t="str">
        <f t="shared" si="0"/>
        <v/>
      </c>
    </row>
    <row r="7" spans="1:9" x14ac:dyDescent="0.2">
      <c r="A7" s="54"/>
      <c r="B7" s="60"/>
      <c r="C7" s="61"/>
      <c r="D7" s="62"/>
      <c r="E7" s="69"/>
      <c r="F7" s="69"/>
      <c r="G7" s="4"/>
      <c r="H7" s="5"/>
      <c r="I7" s="5" t="str">
        <f t="shared" si="0"/>
        <v/>
      </c>
    </row>
    <row r="8" spans="1:9" x14ac:dyDescent="0.2">
      <c r="A8" s="54"/>
      <c r="B8" s="60"/>
      <c r="C8" s="61"/>
      <c r="D8" s="62"/>
      <c r="E8" s="69"/>
      <c r="F8" s="69"/>
      <c r="G8" s="4"/>
      <c r="H8" s="5"/>
      <c r="I8" s="5" t="str">
        <f t="shared" si="0"/>
        <v/>
      </c>
    </row>
    <row r="9" spans="1:9" x14ac:dyDescent="0.2">
      <c r="A9" s="54"/>
      <c r="B9" s="60"/>
      <c r="C9" s="61"/>
      <c r="D9" s="62"/>
      <c r="E9" s="69"/>
      <c r="F9" s="69"/>
      <c r="G9" s="4"/>
      <c r="H9" s="5"/>
      <c r="I9" s="5" t="str">
        <f t="shared" si="0"/>
        <v/>
      </c>
    </row>
    <row r="10" spans="1:9" x14ac:dyDescent="0.2">
      <c r="A10" s="54"/>
      <c r="B10" s="60"/>
      <c r="C10" s="61"/>
      <c r="D10" s="62"/>
      <c r="E10" s="69"/>
      <c r="F10" s="69"/>
      <c r="G10" s="4"/>
      <c r="H10" s="5"/>
      <c r="I10" s="5" t="str">
        <f t="shared" si="0"/>
        <v/>
      </c>
    </row>
    <row r="11" spans="1:9" x14ac:dyDescent="0.2">
      <c r="A11" s="54"/>
      <c r="B11" s="60"/>
      <c r="C11" s="61"/>
      <c r="D11" s="62"/>
      <c r="E11" s="69"/>
      <c r="F11" s="69"/>
      <c r="G11" s="4"/>
      <c r="H11" s="5"/>
      <c r="I11" s="5" t="str">
        <f t="shared" si="0"/>
        <v/>
      </c>
    </row>
    <row r="12" spans="1:9" x14ac:dyDescent="0.2">
      <c r="A12" s="54"/>
      <c r="B12" s="60"/>
      <c r="C12" s="61"/>
      <c r="D12" s="62"/>
      <c r="E12" s="69"/>
      <c r="F12" s="69"/>
      <c r="G12" s="4"/>
      <c r="H12" s="5"/>
      <c r="I12" s="5" t="str">
        <f t="shared" si="0"/>
        <v/>
      </c>
    </row>
    <row r="13" spans="1:9" x14ac:dyDescent="0.2">
      <c r="A13" s="54"/>
      <c r="B13" s="60"/>
      <c r="C13" s="61"/>
      <c r="D13" s="62"/>
      <c r="E13" s="69"/>
      <c r="F13" s="69"/>
      <c r="G13" s="4"/>
      <c r="H13" s="5"/>
      <c r="I13" s="5" t="str">
        <f t="shared" si="0"/>
        <v/>
      </c>
    </row>
    <row r="14" spans="1:9" x14ac:dyDescent="0.2">
      <c r="A14" s="54"/>
      <c r="B14" s="60"/>
      <c r="C14" s="61"/>
      <c r="D14" s="62"/>
      <c r="E14" s="69"/>
      <c r="F14" s="69"/>
      <c r="G14" s="4"/>
      <c r="H14" s="5"/>
      <c r="I14" s="5" t="str">
        <f t="shared" si="0"/>
        <v/>
      </c>
    </row>
    <row r="15" spans="1:9" x14ac:dyDescent="0.2">
      <c r="A15" s="54"/>
      <c r="B15" s="60"/>
      <c r="C15" s="61"/>
      <c r="D15" s="62"/>
      <c r="E15" s="69"/>
      <c r="F15" s="69"/>
      <c r="G15" s="4"/>
      <c r="H15" s="5"/>
      <c r="I15" s="5" t="str">
        <f t="shared" si="0"/>
        <v/>
      </c>
    </row>
    <row r="16" spans="1:9" x14ac:dyDescent="0.2">
      <c r="A16" s="54"/>
      <c r="B16" s="60"/>
      <c r="C16" s="61"/>
      <c r="D16" s="62"/>
      <c r="E16" s="69"/>
      <c r="F16" s="69"/>
      <c r="G16" s="4"/>
      <c r="H16" s="5"/>
      <c r="I16" s="5" t="str">
        <f t="shared" si="0"/>
        <v/>
      </c>
    </row>
    <row r="17" spans="1:9" x14ac:dyDescent="0.2">
      <c r="A17" s="54"/>
      <c r="B17" s="63"/>
      <c r="C17" s="64"/>
      <c r="D17" s="65"/>
      <c r="E17" s="69"/>
      <c r="F17" s="69"/>
      <c r="G17" s="4"/>
      <c r="H17" s="5"/>
      <c r="I17" s="5" t="str">
        <f t="shared" si="0"/>
        <v/>
      </c>
    </row>
    <row r="18" spans="1:9" x14ac:dyDescent="0.2">
      <c r="A18" s="27"/>
      <c r="B18" s="6"/>
      <c r="C18" s="6"/>
      <c r="D18" s="6"/>
      <c r="E18" s="7"/>
      <c r="F18" s="7"/>
      <c r="G18" s="8"/>
      <c r="H18" s="9"/>
      <c r="I18" s="9"/>
    </row>
    <row r="19" spans="1:9" ht="38.25" x14ac:dyDescent="0.2">
      <c r="A19" s="10"/>
      <c r="B19" s="3" t="s">
        <v>6</v>
      </c>
      <c r="C19" s="11" t="s">
        <v>7</v>
      </c>
      <c r="D19" s="12" t="s">
        <v>8</v>
      </c>
      <c r="E19" s="13" t="s">
        <v>17</v>
      </c>
      <c r="F19" s="12" t="s">
        <v>9</v>
      </c>
      <c r="G19" s="14"/>
      <c r="H19" s="15"/>
      <c r="I19" s="15"/>
    </row>
    <row r="20" spans="1:9" x14ac:dyDescent="0.2">
      <c r="A20" s="16"/>
      <c r="B20" s="17" t="str">
        <f>IF(H23&lt;2,"N/A",(STDEV(H3:H17)))</f>
        <v>N/A</v>
      </c>
      <c r="C20" s="18" t="str">
        <f>IF(H23&lt;2,"N/A",(B20/D20))</f>
        <v>N/A</v>
      </c>
      <c r="D20" s="19">
        <f>AVERAGE(H3:H17)</f>
        <v>725457</v>
      </c>
      <c r="E20" s="20" t="str">
        <f>IF(H23&lt;2,"N/A",(IF(C20&lt;=25%,"N/A",AVERAGE(I3:I17))))</f>
        <v>N/A</v>
      </c>
      <c r="F20" s="19">
        <f>MEDIAN(H3:H17)</f>
        <v>725457</v>
      </c>
      <c r="G20" s="21"/>
      <c r="H20" s="22"/>
      <c r="I20" s="22"/>
    </row>
    <row r="21" spans="1:9" x14ac:dyDescent="0.2">
      <c r="A21" s="23"/>
      <c r="B21" s="24"/>
      <c r="C21" s="24"/>
      <c r="D21" s="24"/>
      <c r="E21" s="24"/>
      <c r="F21" s="24"/>
      <c r="G21" s="25"/>
      <c r="H21" s="25"/>
      <c r="I21" s="25"/>
    </row>
    <row r="22" spans="1:9" x14ac:dyDescent="0.2">
      <c r="B22" s="71" t="s">
        <v>26</v>
      </c>
      <c r="C22" s="71"/>
      <c r="D22" s="72">
        <f>IF(C20&lt;=25%,D20,MIN(E20:F20))</f>
        <v>725457</v>
      </c>
      <c r="E22" s="72"/>
    </row>
    <row r="23" spans="1:9" x14ac:dyDescent="0.2">
      <c r="B23" s="71" t="s">
        <v>11</v>
      </c>
      <c r="C23" s="71"/>
      <c r="D23" s="72">
        <f>ROUND(D22,2)*F3</f>
        <v>725457</v>
      </c>
      <c r="E23" s="72"/>
      <c r="G23" s="36" t="s">
        <v>35</v>
      </c>
      <c r="H23" s="37">
        <f>COUNT(H3:H17)</f>
        <v>1</v>
      </c>
    </row>
    <row r="24" spans="1:9" x14ac:dyDescent="0.2">
      <c r="B24" s="28"/>
      <c r="C24" s="28"/>
      <c r="D24" s="22"/>
      <c r="E24" s="22"/>
    </row>
    <row r="26" spans="1:9" x14ac:dyDescent="0.2">
      <c r="A26" s="45" t="s">
        <v>22</v>
      </c>
      <c r="B26" s="46"/>
      <c r="C26" s="46"/>
      <c r="D26" s="46"/>
      <c r="E26" s="46"/>
      <c r="F26" s="46"/>
      <c r="G26" s="46"/>
      <c r="H26" s="46"/>
      <c r="I26" s="47"/>
    </row>
    <row r="27" spans="1:9" x14ac:dyDescent="0.2">
      <c r="A27" s="48" t="s">
        <v>23</v>
      </c>
      <c r="B27" s="49"/>
      <c r="C27" s="49"/>
      <c r="D27" s="49"/>
      <c r="E27" s="49"/>
      <c r="F27" s="49"/>
      <c r="G27" s="49"/>
      <c r="H27" s="49"/>
      <c r="I27" s="50"/>
    </row>
    <row r="28" spans="1:9" x14ac:dyDescent="0.2">
      <c r="A28" s="48" t="s">
        <v>24</v>
      </c>
      <c r="B28" s="49"/>
      <c r="C28" s="49"/>
      <c r="D28" s="49"/>
      <c r="E28" s="49"/>
      <c r="F28" s="49"/>
      <c r="G28" s="49"/>
      <c r="H28" s="49"/>
      <c r="I28" s="50"/>
    </row>
    <row r="29" spans="1:9" ht="25.5" customHeight="1" x14ac:dyDescent="0.2">
      <c r="A29" s="51" t="s">
        <v>20</v>
      </c>
      <c r="B29" s="52"/>
      <c r="C29" s="52"/>
      <c r="D29" s="52"/>
      <c r="E29" s="52"/>
      <c r="F29" s="52"/>
      <c r="G29" s="52"/>
      <c r="H29" s="52"/>
      <c r="I29" s="53"/>
    </row>
    <row r="30" spans="1:9" x14ac:dyDescent="0.2">
      <c r="A30" s="48" t="s">
        <v>21</v>
      </c>
      <c r="B30" s="49"/>
      <c r="C30" s="49"/>
      <c r="D30" s="49"/>
      <c r="E30" s="49"/>
      <c r="F30" s="49"/>
      <c r="G30" s="49"/>
      <c r="H30" s="49"/>
      <c r="I30" s="50"/>
    </row>
    <row r="31" spans="1:9" x14ac:dyDescent="0.2">
      <c r="A31" s="48" t="s">
        <v>25</v>
      </c>
      <c r="B31" s="49"/>
      <c r="C31" s="49"/>
      <c r="D31" s="49"/>
      <c r="E31" s="49"/>
      <c r="F31" s="49"/>
      <c r="G31" s="49"/>
      <c r="H31" s="49"/>
      <c r="I31" s="50"/>
    </row>
    <row r="32" spans="1:9" ht="25.5" customHeight="1" x14ac:dyDescent="0.2">
      <c r="A32" s="42" t="s">
        <v>27</v>
      </c>
      <c r="B32" s="43"/>
      <c r="C32" s="43"/>
      <c r="D32" s="43"/>
      <c r="E32" s="43"/>
      <c r="F32" s="43"/>
      <c r="G32" s="43"/>
      <c r="H32" s="43"/>
      <c r="I32" s="44"/>
    </row>
  </sheetData>
  <mergeCells count="17">
    <mergeCell ref="A27:I27"/>
    <mergeCell ref="A1:I1"/>
    <mergeCell ref="A2:A17"/>
    <mergeCell ref="B2:D2"/>
    <mergeCell ref="B3:D17"/>
    <mergeCell ref="E3:E17"/>
    <mergeCell ref="F3:F17"/>
    <mergeCell ref="B22:C22"/>
    <mergeCell ref="D22:E22"/>
    <mergeCell ref="B23:C23"/>
    <mergeCell ref="D23:E23"/>
    <mergeCell ref="A26:I26"/>
    <mergeCell ref="A28:I28"/>
    <mergeCell ref="A29:I29"/>
    <mergeCell ref="A30:I30"/>
    <mergeCell ref="A31:I31"/>
    <mergeCell ref="A32:I32"/>
  </mergeCells>
  <pageMargins left="0.51181102362204722" right="0.51181102362204722" top="0.78740157480314965" bottom="0.78740157480314965" header="0.31496062992125984" footer="0.31496062992125984"/>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N24"/>
  <sheetViews>
    <sheetView tabSelected="1" view="pageBreakPreview" zoomScaleNormal="100" zoomScaleSheetLayoutView="100" workbookViewId="0">
      <selection activeCell="O7" sqref="O7"/>
    </sheetView>
  </sheetViews>
  <sheetFormatPr defaultRowHeight="12.75" x14ac:dyDescent="0.2"/>
  <cols>
    <col min="1" max="1" width="9.140625" style="29"/>
    <col min="2" max="2" width="86.85546875" style="29" customWidth="1"/>
    <col min="3" max="4" width="13.28515625" style="29" customWidth="1"/>
    <col min="5" max="5" width="13.85546875" style="29" bestFit="1" customWidth="1"/>
    <col min="6" max="6" width="17.42578125" style="29" bestFit="1" customWidth="1"/>
    <col min="7" max="14" width="9.140625" style="39"/>
    <col min="15" max="16384" width="9.140625" style="29"/>
  </cols>
  <sheetData>
    <row r="1" spans="1:7" ht="15.75" x14ac:dyDescent="0.25">
      <c r="A1" s="73" t="s">
        <v>28</v>
      </c>
      <c r="B1" s="73"/>
      <c r="C1" s="73"/>
      <c r="D1" s="73"/>
      <c r="E1" s="73"/>
      <c r="F1" s="73"/>
    </row>
    <row r="2" spans="1:7" ht="25.5" x14ac:dyDescent="0.2">
      <c r="A2" s="34" t="s">
        <v>29</v>
      </c>
      <c r="B2" s="34" t="s">
        <v>30</v>
      </c>
      <c r="C2" s="34" t="s">
        <v>31</v>
      </c>
      <c r="D2" s="34" t="s">
        <v>32</v>
      </c>
      <c r="E2" s="34" t="s">
        <v>19</v>
      </c>
      <c r="F2" s="38" t="s">
        <v>33</v>
      </c>
    </row>
    <row r="3" spans="1:7" ht="51" x14ac:dyDescent="0.2">
      <c r="A3" s="30">
        <v>1</v>
      </c>
      <c r="B3" s="31" t="str">
        <f>Item1!B3</f>
        <v xml:space="preserve">Serviço Telefônico Fixo Comutado (STFC), na modalidade LOCAL fixo-fixo e fixo-móvel (VC1) para o Edifício-Sede e anexos, através de entroncamentos digitais E1, englobando infraestrutura (interconexão de troncos) e tráfego telefônico local
</v>
      </c>
      <c r="C3" s="30" t="str">
        <f>Item1!E3</f>
        <v>unidade</v>
      </c>
      <c r="D3" s="30">
        <f>Item1!F3</f>
        <v>1</v>
      </c>
      <c r="E3" s="35">
        <f>Item1!D22</f>
        <v>334573.44</v>
      </c>
      <c r="F3" s="32">
        <f>(ROUND(E3,2)*D3)</f>
        <v>334573.44</v>
      </c>
      <c r="G3" s="40"/>
    </row>
    <row r="4" spans="1:7" ht="89.25" x14ac:dyDescent="0.2">
      <c r="A4" s="30">
        <v>2</v>
      </c>
      <c r="B4" s="31" t="str">
        <f>Item2!B3</f>
        <v>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 Edifício-Sede, anexos e Centro de Apoio Técnico (Capital), Fóruns Eleitorais e Cartórios Eleitorais, bem como em quaisquer endereços onde funcionem unidades do TRE-BA nos municípios de Salvador, Alagoinhas, Camaçari, Feira de Santana, Lauro de Freitas e Simões Filho, nos termos do Anexo B</v>
      </c>
      <c r="C4" s="30" t="str">
        <f>Item2!E3</f>
        <v>unidade</v>
      </c>
      <c r="D4" s="30">
        <f>Item2!F3</f>
        <v>1</v>
      </c>
      <c r="E4" s="35">
        <f>Item2!D22</f>
        <v>208138.79</v>
      </c>
      <c r="F4" s="32">
        <f t="shared" ref="F4:F7" si="0">(ROUND(E4,2)*D4)</f>
        <v>208138.79</v>
      </c>
      <c r="G4" s="40"/>
    </row>
    <row r="5" spans="1:7" ht="76.5" x14ac:dyDescent="0.2">
      <c r="A5" s="30">
        <v>3</v>
      </c>
      <c r="B5" s="31" t="str">
        <f>Item3!B3</f>
        <v>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nos Fóruns Eleitorais e Cartórios Eleitorais do interior, bem como em quaisquer endereços onde funcionem unidades do TRE-BA no estado da Bahia, nos municípios não contemplados no Item 2, nos termos do Anexo B</v>
      </c>
      <c r="C5" s="30" t="str">
        <f>Item3!E3</f>
        <v>unidade</v>
      </c>
      <c r="D5" s="30">
        <f>Item3!F3</f>
        <v>1</v>
      </c>
      <c r="E5" s="35">
        <f>Item3!D22</f>
        <v>1119954.58</v>
      </c>
      <c r="F5" s="32">
        <f t="shared" si="0"/>
        <v>1119954.58</v>
      </c>
      <c r="G5" s="40"/>
    </row>
    <row r="6" spans="1:7" ht="38.25" x14ac:dyDescent="0.2">
      <c r="A6" s="30">
        <v>4</v>
      </c>
      <c r="B6" s="31" t="str">
        <f>Item4!B3</f>
        <v>Serviço Telefônico Fixo Comutado (STFC), na modalidade Longa Distância Nacional (LDN), contemplando o tráfego de todas as linhas fixas do TRE-BA, analógicas ou de entroncamento E1, permanentes ou eventuais, nos termos do anexo C</v>
      </c>
      <c r="C6" s="30" t="str">
        <f>Item4!E3</f>
        <v>unidade</v>
      </c>
      <c r="D6" s="30">
        <f>Item4!F3</f>
        <v>1</v>
      </c>
      <c r="E6" s="35">
        <f>Item4!D22</f>
        <v>1170097.32</v>
      </c>
      <c r="F6" s="32">
        <f t="shared" si="0"/>
        <v>1170097.32</v>
      </c>
      <c r="G6" s="40"/>
    </row>
    <row r="7" spans="1:7" ht="38.25" x14ac:dyDescent="0.2">
      <c r="A7" s="30">
        <v>5</v>
      </c>
      <c r="B7" s="31" t="str">
        <f>Item5!B3</f>
        <v>Implementação do serviço de Discagem Direta Gratuita (0800) pelo período de 12 (doze) meses, com possibilidade de ativação eventual, temporária ou definitiva durante períodos eleitorais ou em qualquer outro período mediante solicitação prévia do Tribunal</v>
      </c>
      <c r="C7" s="30" t="str">
        <f>Item5!E3</f>
        <v>unidade</v>
      </c>
      <c r="D7" s="30">
        <f>Item5!F3</f>
        <v>1</v>
      </c>
      <c r="E7" s="35">
        <f>Item5!D22</f>
        <v>725457</v>
      </c>
      <c r="F7" s="32">
        <f t="shared" si="0"/>
        <v>725457</v>
      </c>
      <c r="G7" s="40" t="str">
        <f t="shared" ref="G7" si="1">IF(F7&gt;80000,"necessária a subdivisão deste item em cotas!","")</f>
        <v>necessária a subdivisão deste item em cotas!</v>
      </c>
    </row>
    <row r="8" spans="1:7" ht="15.75" x14ac:dyDescent="0.25">
      <c r="A8" s="73" t="s">
        <v>34</v>
      </c>
      <c r="B8" s="73"/>
      <c r="C8" s="73"/>
      <c r="D8" s="73"/>
      <c r="E8" s="73"/>
      <c r="F8" s="33">
        <f>SUM(F3:F7)</f>
        <v>3558221.13</v>
      </c>
    </row>
    <row r="10" spans="1:7" ht="21" x14ac:dyDescent="0.2">
      <c r="A10" s="74"/>
      <c r="B10" s="74"/>
      <c r="C10" s="74"/>
      <c r="D10" s="74"/>
      <c r="E10" s="74"/>
      <c r="F10" s="74"/>
    </row>
    <row r="12" spans="1:7" ht="15.75" x14ac:dyDescent="0.25">
      <c r="A12" s="73" t="s">
        <v>36</v>
      </c>
      <c r="B12" s="73"/>
      <c r="C12" s="73"/>
      <c r="D12" s="73"/>
      <c r="E12" s="73"/>
      <c r="F12" s="73"/>
    </row>
    <row r="13" spans="1:7" ht="25.5" x14ac:dyDescent="0.2">
      <c r="A13" s="34" t="s">
        <v>29</v>
      </c>
      <c r="B13" s="34" t="s">
        <v>30</v>
      </c>
      <c r="C13" s="34" t="s">
        <v>31</v>
      </c>
      <c r="D13" s="34" t="s">
        <v>32</v>
      </c>
      <c r="E13" s="34" t="s">
        <v>19</v>
      </c>
      <c r="F13" s="38" t="s">
        <v>33</v>
      </c>
    </row>
    <row r="14" spans="1:7" ht="17.25" x14ac:dyDescent="0.2">
      <c r="A14" s="34" t="s">
        <v>37</v>
      </c>
      <c r="B14" s="75" t="str">
        <f>INDEX(Item1!G3:G17,MATCH(TOTAL!E15,Item1!H3:H17,0))</f>
        <v>TELEMAR NORTE LESTE S/A</v>
      </c>
      <c r="C14" s="76"/>
      <c r="D14" s="76"/>
      <c r="E14" s="76"/>
      <c r="F14" s="77"/>
    </row>
    <row r="15" spans="1:7" ht="51" x14ac:dyDescent="0.2">
      <c r="A15" s="30">
        <v>1</v>
      </c>
      <c r="B15" s="31" t="str">
        <f>Item1!B3</f>
        <v xml:space="preserve">Serviço Telefônico Fixo Comutado (STFC), na modalidade LOCAL fixo-fixo e fixo-móvel (VC1) para o Edifício-Sede e anexos, através de entroncamentos digitais E1, englobando infraestrutura (interconexão de troncos) e tráfego telefônico local
</v>
      </c>
      <c r="C15" s="30" t="str">
        <f>Item1!E3</f>
        <v>unidade</v>
      </c>
      <c r="D15" s="30">
        <f>Item1!F3</f>
        <v>1</v>
      </c>
      <c r="E15" s="35">
        <f>MIN(Item1!H3:H17)</f>
        <v>334573.44</v>
      </c>
      <c r="F15" s="32">
        <f>(ROUND(E15,2)*D15)</f>
        <v>334573.44</v>
      </c>
    </row>
    <row r="16" spans="1:7" ht="17.25" x14ac:dyDescent="0.2">
      <c r="A16" s="34" t="s">
        <v>37</v>
      </c>
      <c r="B16" s="75" t="str">
        <f>INDEX(Item2!G3:G17,MATCH(TOTAL!E17,Item2!H3:H17,0))</f>
        <v>TELEMAR NORTE LESTE S/A</v>
      </c>
      <c r="C16" s="76"/>
      <c r="D16" s="76"/>
      <c r="E16" s="76"/>
      <c r="F16" s="77"/>
    </row>
    <row r="17" spans="1:6" ht="89.25" x14ac:dyDescent="0.2">
      <c r="A17" s="30">
        <v>2</v>
      </c>
      <c r="B17" s="31" t="str">
        <f>Item2!B3</f>
        <v>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 Edifício-Sede, anexos e Centro de Apoio Técnico (Capital), Fóruns Eleitorais e Cartórios Eleitorais, bem como em quaisquer endereços onde funcionem unidades do TRE-BA nos municípios de Salvador, Alagoinhas, Camaçari, Feira de Santana, Lauro de Freitas e Simões Filho, nos termos do Anexo B</v>
      </c>
      <c r="C17" s="30" t="str">
        <f>Item2!E3</f>
        <v>unidade</v>
      </c>
      <c r="D17" s="30">
        <f>Item2!F3</f>
        <v>1</v>
      </c>
      <c r="E17" s="35">
        <f>MIN(Item2!H3:H17)</f>
        <v>208138.79</v>
      </c>
      <c r="F17" s="32">
        <f t="shared" ref="F17:F23" si="2">(ROUND(E17,2)*D17)</f>
        <v>208138.79</v>
      </c>
    </row>
    <row r="18" spans="1:6" ht="17.25" x14ac:dyDescent="0.2">
      <c r="A18" s="34" t="s">
        <v>37</v>
      </c>
      <c r="B18" s="75" t="str">
        <f>INDEX(Item3!G3:G17,MATCH(TOTAL!E19,Item3!H3:H17,0))</f>
        <v>TELEMAR NORTE LESTE S/A</v>
      </c>
      <c r="C18" s="76"/>
      <c r="D18" s="76"/>
      <c r="E18" s="76"/>
      <c r="F18" s="77"/>
    </row>
    <row r="19" spans="1:6" ht="76.5" x14ac:dyDescent="0.2">
      <c r="A19" s="30">
        <v>3</v>
      </c>
      <c r="B19" s="31" t="str">
        <f>Item3!B3</f>
        <v>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nos Fóruns Eleitorais e Cartórios Eleitorais do interior, bem como em quaisquer endereços onde funcionem unidades do TRE-BA no estado da Bahia, nos municípios não contemplados no Item 2, nos termos do Anexo B</v>
      </c>
      <c r="C19" s="30" t="str">
        <f>Item3!E3</f>
        <v>unidade</v>
      </c>
      <c r="D19" s="30">
        <f>Item3!F3</f>
        <v>1</v>
      </c>
      <c r="E19" s="35">
        <f>MIN(Item3!H3:H17)</f>
        <v>1119954.58</v>
      </c>
      <c r="F19" s="32">
        <f t="shared" si="2"/>
        <v>1119954.58</v>
      </c>
    </row>
    <row r="20" spans="1:6" ht="17.25" x14ac:dyDescent="0.2">
      <c r="A20" s="34" t="s">
        <v>37</v>
      </c>
      <c r="B20" s="75" t="str">
        <f>INDEX(Item4!G3:G17,MATCH(TOTAL!E21,Item4!H3:H17,0))</f>
        <v>TELEMAR NORTE LESTE S/A</v>
      </c>
      <c r="C20" s="76"/>
      <c r="D20" s="76"/>
      <c r="E20" s="76"/>
      <c r="F20" s="77"/>
    </row>
    <row r="21" spans="1:6" ht="38.25" x14ac:dyDescent="0.2">
      <c r="A21" s="30">
        <v>4</v>
      </c>
      <c r="B21" s="31" t="str">
        <f>Item4!B3</f>
        <v>Serviço Telefônico Fixo Comutado (STFC), na modalidade Longa Distância Nacional (LDN), contemplando o tráfego de todas as linhas fixas do TRE-BA, analógicas ou de entroncamento E1, permanentes ou eventuais, nos termos do anexo C</v>
      </c>
      <c r="C21" s="30" t="str">
        <f>Item4!E3</f>
        <v>unidade</v>
      </c>
      <c r="D21" s="30">
        <f>Item4!F3</f>
        <v>1</v>
      </c>
      <c r="E21" s="35">
        <f>MIN(Item4!H3:H17)</f>
        <v>1170097.32</v>
      </c>
      <c r="F21" s="32">
        <f t="shared" si="2"/>
        <v>1170097.32</v>
      </c>
    </row>
    <row r="22" spans="1:6" ht="17.25" x14ac:dyDescent="0.2">
      <c r="A22" s="34" t="s">
        <v>37</v>
      </c>
      <c r="B22" s="75" t="str">
        <f>INDEX(Item5!G3:G17,MATCH(TOTAL!E23,Item5!H3:H17,0))</f>
        <v>TELEMAR NORTE LESTE S/A</v>
      </c>
      <c r="C22" s="76"/>
      <c r="D22" s="76"/>
      <c r="E22" s="76"/>
      <c r="F22" s="77"/>
    </row>
    <row r="23" spans="1:6" ht="38.25" x14ac:dyDescent="0.2">
      <c r="A23" s="30">
        <v>5</v>
      </c>
      <c r="B23" s="31" t="str">
        <f>Item5!B3</f>
        <v>Implementação do serviço de Discagem Direta Gratuita (0800) pelo período de 12 (doze) meses, com possibilidade de ativação eventual, temporária ou definitiva durante períodos eleitorais ou em qualquer outro período mediante solicitação prévia do Tribunal</v>
      </c>
      <c r="C23" s="30" t="str">
        <f>Item5!E3</f>
        <v>unidade</v>
      </c>
      <c r="D23" s="30">
        <f>Item5!F3</f>
        <v>1</v>
      </c>
      <c r="E23" s="35">
        <f>MIN(Item5!H3:H17)</f>
        <v>725457</v>
      </c>
      <c r="F23" s="32">
        <f t="shared" si="2"/>
        <v>725457</v>
      </c>
    </row>
    <row r="24" spans="1:6" ht="15.75" x14ac:dyDescent="0.25">
      <c r="A24" s="73" t="s">
        <v>38</v>
      </c>
      <c r="B24" s="73"/>
      <c r="C24" s="73"/>
      <c r="D24" s="73"/>
      <c r="E24" s="73"/>
      <c r="F24" s="33">
        <f>SUM(F15:F23)</f>
        <v>3558221.13</v>
      </c>
    </row>
  </sheetData>
  <mergeCells count="10">
    <mergeCell ref="A1:F1"/>
    <mergeCell ref="A8:E8"/>
    <mergeCell ref="A12:F12"/>
    <mergeCell ref="A10:F10"/>
    <mergeCell ref="A24:E24"/>
    <mergeCell ref="B14:F14"/>
    <mergeCell ref="B16:F16"/>
    <mergeCell ref="B18:F18"/>
    <mergeCell ref="B20:F20"/>
    <mergeCell ref="B22:F22"/>
  </mergeCells>
  <pageMargins left="0.51181102362204722" right="0.51181102362204722" top="0.78740157480314965" bottom="0.78740157480314965" header="0.31496062992125984" footer="0.31496062992125984"/>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6</vt:i4>
      </vt:variant>
    </vt:vector>
  </HeadingPairs>
  <TitlesOfParts>
    <vt:vector size="12" baseType="lpstr">
      <vt:lpstr>Item1</vt:lpstr>
      <vt:lpstr>Item2</vt:lpstr>
      <vt:lpstr>Item3</vt:lpstr>
      <vt:lpstr>Item4</vt:lpstr>
      <vt:lpstr>Item5</vt:lpstr>
      <vt:lpstr>TOTAL</vt:lpstr>
      <vt:lpstr>Item1!Area_de_impressao</vt:lpstr>
      <vt:lpstr>Item2!Area_de_impressao</vt:lpstr>
      <vt:lpstr>Item3!Area_de_impressao</vt:lpstr>
      <vt:lpstr>Item4!Area_de_impressao</vt:lpstr>
      <vt:lpstr>Item5!Area_de_impressao</vt:lpstr>
      <vt:lpstr>TOTAL!Area_de_impressao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Hereda</cp:lastModifiedBy>
  <cp:lastPrinted>2019-12-09T19:27:30Z</cp:lastPrinted>
  <dcterms:created xsi:type="dcterms:W3CDTF">2019-01-16T20:04:04Z</dcterms:created>
  <dcterms:modified xsi:type="dcterms:W3CDTF">2020-08-04T14:41:42Z</dcterms:modified>
</cp:coreProperties>
</file>